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wi\OneDrive\Pulpit\RADA RODZICÓW\"/>
    </mc:Choice>
  </mc:AlternateContent>
  <xr:revisionPtr revIDLastSave="0" documentId="13_ncr:1_{7BA5E527-E075-44DF-94E4-F4EA0D62E1C2}" xr6:coauthVersionLast="47" xr6:coauthVersionMax="47" xr10:uidLastSave="{00000000-0000-0000-0000-000000000000}"/>
  <bookViews>
    <workbookView xWindow="-108" yWindow="-108" windowWidth="23256" windowHeight="12456" xr2:uid="{9745BE86-1FE6-421E-AAD6-04C4CD0AC941}"/>
  </bookViews>
  <sheets>
    <sheet name="zestawienie główne" sheetId="7" r:id="rId1"/>
    <sheet name="Wpłaty BS" sheetId="6" r:id="rId2"/>
    <sheet name="Wpłaty sekretariat" sheetId="9" r:id="rId3"/>
    <sheet name="podsumowanie kategorie" sheetId="8" r:id="rId4"/>
    <sheet name="Wykres1 wydatki" sheetId="10" r:id="rId5"/>
    <sheet name="Wykres2 wpływy" sheetId="11" r:id="rId6"/>
  </sheets>
  <definedNames>
    <definedName name="_xlnm._FilterDatabase" localSheetId="3" hidden="1">'podsumowanie kategorie'!$F$1:$G$1</definedName>
    <definedName name="_xlnm._FilterDatabase" localSheetId="0" hidden="1">'zestawienie główne'!$A$2:$H$255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5" i="7" l="1"/>
  <c r="H86" i="7"/>
  <c r="H87" i="7"/>
  <c r="H88" i="7" s="1"/>
  <c r="H89" i="7" s="1"/>
  <c r="H90" i="7" s="1"/>
  <c r="H91" i="7" s="1"/>
  <c r="H92" i="7" s="1"/>
  <c r="H93" i="7" s="1"/>
  <c r="H94" i="7" s="1"/>
  <c r="H95" i="7" s="1"/>
  <c r="H96" i="7" s="1"/>
  <c r="H97" i="7" s="1"/>
  <c r="H98" i="7" s="1"/>
  <c r="H99" i="7" s="1"/>
  <c r="G11" i="8"/>
  <c r="C9" i="8"/>
  <c r="G253" i="7"/>
  <c r="F260" i="7"/>
  <c r="F190" i="7"/>
  <c r="F228" i="7"/>
  <c r="F244" i="7" s="1"/>
  <c r="G10" i="7"/>
  <c r="G12" i="7"/>
  <c r="G14" i="7"/>
  <c r="F28" i="7"/>
  <c r="G59" i="7"/>
  <c r="F75" i="7"/>
  <c r="F76" i="7"/>
  <c r="G66" i="7"/>
  <c r="G76" i="7" s="1"/>
  <c r="G106" i="7"/>
  <c r="G123" i="7"/>
  <c r="G128" i="7"/>
  <c r="G138" i="7"/>
  <c r="G141" i="7"/>
  <c r="G197" i="7"/>
  <c r="F197" i="7"/>
  <c r="F180" i="7"/>
  <c r="F160" i="7"/>
  <c r="G132" i="7"/>
  <c r="F132" i="7"/>
  <c r="F109" i="7"/>
  <c r="G100" i="7"/>
  <c r="G47" i="7"/>
  <c r="F47" i="7"/>
  <c r="C62" i="8"/>
  <c r="C7" i="8" s="1"/>
  <c r="C31" i="8"/>
  <c r="C37" i="8"/>
  <c r="C35" i="8"/>
  <c r="C34" i="8"/>
  <c r="C30" i="8"/>
  <c r="C25" i="8"/>
  <c r="C29" i="8"/>
  <c r="C24" i="8"/>
  <c r="C23" i="8"/>
  <c r="C22" i="8"/>
  <c r="C21" i="8"/>
  <c r="C20" i="8"/>
  <c r="C18" i="8"/>
  <c r="C17" i="8"/>
  <c r="C16" i="8"/>
  <c r="H19" i="9"/>
  <c r="H18" i="9"/>
  <c r="H17" i="9"/>
  <c r="H16" i="9"/>
  <c r="H15" i="9"/>
  <c r="H14" i="9"/>
  <c r="H13" i="9"/>
  <c r="H12" i="9"/>
  <c r="H11" i="9"/>
  <c r="H10" i="9"/>
  <c r="H9" i="9"/>
  <c r="B66" i="9"/>
  <c r="B49" i="9"/>
  <c r="B47" i="9"/>
  <c r="B42" i="9"/>
  <c r="B34" i="9"/>
  <c r="B29" i="9"/>
  <c r="B24" i="9"/>
  <c r="G9" i="8"/>
  <c r="G7" i="8"/>
  <c r="I19" i="6"/>
  <c r="B63" i="6"/>
  <c r="I22" i="6" s="1"/>
  <c r="B51" i="6"/>
  <c r="I21" i="6" s="1"/>
  <c r="B48" i="6"/>
  <c r="I20" i="6" s="1"/>
  <c r="B47" i="6"/>
  <c r="B42" i="6"/>
  <c r="I18" i="6" s="1"/>
  <c r="C36" i="8" l="1"/>
  <c r="C38" i="8" s="1"/>
  <c r="C5" i="8" s="1"/>
  <c r="G160" i="7"/>
  <c r="G207" i="7" l="1"/>
  <c r="G212" i="7"/>
  <c r="C2" i="8"/>
  <c r="F253" i="7"/>
  <c r="G200" i="7"/>
  <c r="G248" i="7"/>
  <c r="F248" i="7"/>
  <c r="F29" i="7"/>
  <c r="H3" i="7"/>
  <c r="H4" i="7" s="1"/>
  <c r="H5" i="7" s="1"/>
  <c r="H6" i="7" s="1"/>
  <c r="G240" i="7"/>
  <c r="G227" i="7"/>
  <c r="G225" i="7"/>
  <c r="G218" i="7"/>
  <c r="G210" i="7"/>
  <c r="G206" i="7"/>
  <c r="G176" i="7"/>
  <c r="G180" i="7" s="1"/>
  <c r="G107" i="7"/>
  <c r="G109" i="7" s="1"/>
  <c r="G7" i="7"/>
  <c r="H257" i="7"/>
  <c r="F92" i="7"/>
  <c r="G13" i="7"/>
  <c r="G11" i="7"/>
  <c r="G244" i="7" l="1"/>
  <c r="F100" i="7"/>
  <c r="C19" i="8"/>
  <c r="C26" i="8" s="1"/>
  <c r="F262" i="7"/>
  <c r="H7" i="7"/>
  <c r="H8" i="7" s="1"/>
  <c r="H9" i="7" s="1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G29" i="7"/>
  <c r="H29" i="7" s="1"/>
  <c r="H47" i="7" s="1"/>
  <c r="H76" i="7" s="1"/>
  <c r="H100" i="7" s="1"/>
  <c r="H109" i="7" s="1"/>
  <c r="H132" i="7" s="1"/>
  <c r="C6" i="8" l="1"/>
  <c r="C13" i="8" s="1"/>
  <c r="H160" i="7"/>
  <c r="H180" i="7" s="1"/>
  <c r="H197" i="7" s="1"/>
  <c r="H244" i="7" s="1"/>
  <c r="H248" i="7" s="1"/>
  <c r="H250" i="7" s="1"/>
  <c r="H31" i="7"/>
  <c r="H32" i="7" s="1"/>
  <c r="H33" i="7" s="1"/>
  <c r="H34" i="7" s="1"/>
  <c r="H35" i="7" s="1"/>
  <c r="H36" i="7" s="1"/>
  <c r="H37" i="7" s="1"/>
  <c r="H38" i="7" s="1"/>
  <c r="H39" i="7" s="1"/>
  <c r="H40" i="7" s="1"/>
  <c r="H41" i="7" s="1"/>
  <c r="H42" i="7" s="1"/>
  <c r="H43" i="7" s="1"/>
  <c r="H44" i="7" s="1"/>
  <c r="H45" i="7" s="1"/>
  <c r="H46" i="7" s="1"/>
  <c r="H49" i="7" s="1"/>
  <c r="H50" i="7" s="1"/>
  <c r="H51" i="7" s="1"/>
  <c r="H52" i="7" s="1"/>
  <c r="H53" i="7" s="1"/>
  <c r="H54" i="7" s="1"/>
  <c r="H55" i="7" s="1"/>
  <c r="H56" i="7" s="1"/>
  <c r="H57" i="7" s="1"/>
  <c r="H58" i="7" s="1"/>
  <c r="H59" i="7" s="1"/>
  <c r="H60" i="7" s="1"/>
  <c r="H61" i="7" s="1"/>
  <c r="H62" i="7" s="1"/>
  <c r="H63" i="7" s="1"/>
  <c r="H64" i="7" s="1"/>
  <c r="H65" i="7" s="1"/>
  <c r="H66" i="7" s="1"/>
  <c r="H67" i="7" s="1"/>
  <c r="H68" i="7" s="1"/>
  <c r="H69" i="7" s="1"/>
  <c r="H70" i="7" s="1"/>
  <c r="H71" i="7" s="1"/>
  <c r="H72" i="7" s="1"/>
  <c r="H73" i="7" s="1"/>
  <c r="H74" i="7" s="1"/>
  <c r="H75" i="7" s="1"/>
  <c r="H78" i="7" s="1"/>
  <c r="H79" i="7" s="1"/>
  <c r="H80" i="7" s="1"/>
  <c r="H81" i="7" s="1"/>
  <c r="H82" i="7" s="1"/>
  <c r="H83" i="7" s="1"/>
  <c r="H84" i="7" s="1"/>
  <c r="H102" i="7" s="1"/>
  <c r="H103" i="7" s="1"/>
  <c r="H104" i="7" s="1"/>
  <c r="H105" i="7" s="1"/>
  <c r="H106" i="7" s="1"/>
  <c r="H107" i="7" s="1"/>
  <c r="H108" i="7" s="1"/>
  <c r="H111" i="7"/>
  <c r="H112" i="7" l="1"/>
  <c r="H113" i="7" s="1"/>
  <c r="H114" i="7" s="1"/>
  <c r="H115" i="7" s="1"/>
  <c r="H116" i="7" s="1"/>
  <c r="H117" i="7" s="1"/>
  <c r="H118" i="7" s="1"/>
  <c r="H119" i="7" s="1"/>
  <c r="H120" i="7" s="1"/>
  <c r="H121" i="7" s="1"/>
  <c r="H122" i="7" s="1"/>
  <c r="H123" i="7" s="1"/>
  <c r="H124" i="7" s="1"/>
  <c r="H125" i="7" s="1"/>
  <c r="H126" i="7" s="1"/>
  <c r="H127" i="7" s="1"/>
  <c r="H128" i="7" s="1"/>
  <c r="H129" i="7" s="1"/>
  <c r="H130" i="7" s="1"/>
  <c r="H131" i="7" s="1"/>
  <c r="H246" i="7"/>
  <c r="H247" i="7" s="1"/>
  <c r="H251" i="7"/>
  <c r="H252" i="7" s="1"/>
  <c r="H253" i="7"/>
  <c r="H134" i="7"/>
  <c r="H135" i="7" s="1"/>
  <c r="H136" i="7" s="1"/>
  <c r="H137" i="7" s="1"/>
  <c r="H138" i="7" s="1"/>
  <c r="H139" i="7" s="1"/>
  <c r="H140" i="7" s="1"/>
  <c r="H141" i="7" s="1"/>
  <c r="H142" i="7" s="1"/>
  <c r="H143" i="7" s="1"/>
  <c r="H144" i="7" s="1"/>
  <c r="H145" i="7" s="1"/>
  <c r="H146" i="7" s="1"/>
  <c r="H147" i="7" s="1"/>
  <c r="H148" i="7" s="1"/>
  <c r="H149" i="7" s="1"/>
  <c r="H150" i="7" s="1"/>
  <c r="H151" i="7" s="1"/>
  <c r="H152" i="7" s="1"/>
  <c r="H154" i="7" s="1"/>
  <c r="H155" i="7" s="1"/>
  <c r="H156" i="7" s="1"/>
  <c r="H157" i="7" s="1"/>
  <c r="H158" i="7" s="1"/>
  <c r="H153" i="7" s="1"/>
  <c r="H159" i="7" s="1"/>
  <c r="H162" i="7" s="1"/>
  <c r="H163" i="7" s="1"/>
  <c r="H164" i="7" s="1"/>
  <c r="H165" i="7" s="1"/>
  <c r="H166" i="7" s="1"/>
  <c r="H167" i="7" s="1"/>
  <c r="H168" i="7" s="1"/>
  <c r="H169" i="7" s="1"/>
  <c r="H170" i="7" s="1"/>
  <c r="H171" i="7" s="1"/>
  <c r="H172" i="7" s="1"/>
  <c r="H173" i="7" s="1"/>
  <c r="H174" i="7" s="1"/>
  <c r="H175" i="7" s="1"/>
  <c r="H176" i="7" s="1"/>
  <c r="H177" i="7" s="1"/>
  <c r="H178" i="7" s="1"/>
  <c r="H179" i="7" s="1"/>
  <c r="H182" i="7" s="1"/>
  <c r="H183" i="7" s="1"/>
  <c r="H184" i="7" s="1"/>
  <c r="H185" i="7" s="1"/>
  <c r="H186" i="7" s="1"/>
  <c r="H187" i="7" s="1"/>
  <c r="H188" i="7" s="1"/>
  <c r="H189" i="7" s="1"/>
  <c r="H190" i="7" s="1"/>
  <c r="H191" i="7" s="1"/>
  <c r="H192" i="7" s="1"/>
  <c r="H193" i="7" s="1"/>
  <c r="H194" i="7" s="1"/>
  <c r="H195" i="7" s="1"/>
  <c r="H196" i="7" s="1"/>
  <c r="H199" i="7" s="1"/>
  <c r="H200" i="7" s="1"/>
  <c r="H201" i="7" s="1"/>
  <c r="H202" i="7" s="1"/>
  <c r="H203" i="7" s="1"/>
  <c r="H204" i="7" s="1"/>
  <c r="H205" i="7" s="1"/>
  <c r="H206" i="7" s="1"/>
  <c r="H207" i="7" s="1"/>
  <c r="H208" i="7" s="1"/>
  <c r="H209" i="7" s="1"/>
  <c r="H210" i="7" s="1"/>
  <c r="H211" i="7" s="1"/>
  <c r="H212" i="7" s="1"/>
  <c r="H213" i="7" s="1"/>
  <c r="H214" i="7" s="1"/>
  <c r="H215" i="7" s="1"/>
  <c r="H216" i="7" s="1"/>
  <c r="H217" i="7" s="1"/>
  <c r="H218" i="7" s="1"/>
  <c r="H219" i="7" s="1"/>
  <c r="H220" i="7" s="1"/>
  <c r="H221" i="7" s="1"/>
  <c r="H222" i="7" s="1"/>
  <c r="H223" i="7" s="1"/>
  <c r="H224" i="7" s="1"/>
  <c r="H225" i="7" s="1"/>
  <c r="H226" i="7" s="1"/>
  <c r="H227" i="7" s="1"/>
  <c r="H228" i="7" s="1"/>
  <c r="H229" i="7" s="1"/>
  <c r="H230" i="7" s="1"/>
  <c r="H231" i="7" s="1"/>
  <c r="H232" i="7" s="1"/>
  <c r="H233" i="7" s="1"/>
  <c r="H234" i="7" s="1"/>
  <c r="H235" i="7" s="1"/>
  <c r="H236" i="7" s="1"/>
  <c r="H237" i="7" s="1"/>
  <c r="H238" i="7" s="1"/>
  <c r="H239" i="7" s="1"/>
  <c r="H240" i="7" s="1"/>
  <c r="H241" i="7" s="1"/>
  <c r="H242" i="7" s="1"/>
  <c r="H243" i="7" s="1"/>
  <c r="B31" i="6"/>
  <c r="I17" i="6" s="1"/>
  <c r="B27" i="6"/>
  <c r="B25" i="6"/>
  <c r="I15" i="6" s="1"/>
  <c r="B19" i="6"/>
  <c r="I14" i="6"/>
  <c r="B14" i="6"/>
  <c r="I13" i="6" s="1"/>
  <c r="I16" i="6" l="1"/>
  <c r="I23" i="6" s="1"/>
  <c r="G262" i="7"/>
  <c r="H255" i="7"/>
</calcChain>
</file>

<file path=xl/sharedStrings.xml><?xml version="1.0" encoding="utf-8"?>
<sst xmlns="http://schemas.openxmlformats.org/spreadsheetml/2006/main" count="831" uniqueCount="304">
  <si>
    <t xml:space="preserve">Lp. </t>
  </si>
  <si>
    <t>Nadawca</t>
  </si>
  <si>
    <t>Cel</t>
  </si>
  <si>
    <t>Data</t>
  </si>
  <si>
    <t>Numer dokumentu</t>
  </si>
  <si>
    <t>Apteka Ziko</t>
  </si>
  <si>
    <t>wyposażenie apteczki szkolnej</t>
  </si>
  <si>
    <t>W012221</t>
  </si>
  <si>
    <t>narzędzia-konserwacja budynku</t>
  </si>
  <si>
    <t>W031277</t>
  </si>
  <si>
    <t>SVS Systemy Zabezpieczeń</t>
  </si>
  <si>
    <t>dorabianie kluczy</t>
  </si>
  <si>
    <t>Biedronka</t>
  </si>
  <si>
    <t>zakupy słodyczy na DZIEŃ CHŁOPAKA</t>
  </si>
  <si>
    <t>327959/1090</t>
  </si>
  <si>
    <t>Castorama</t>
  </si>
  <si>
    <t>Gifty sp z o.o.</t>
  </si>
  <si>
    <t>miody na DEN</t>
  </si>
  <si>
    <t>64817/b/2021</t>
  </si>
  <si>
    <t>Green Touch</t>
  </si>
  <si>
    <t>Prezenty od RR na DEN</t>
  </si>
  <si>
    <t>084243/0494</t>
  </si>
  <si>
    <t>Tedi</t>
  </si>
  <si>
    <t>Pepco</t>
  </si>
  <si>
    <t>Świece na organizację DEN</t>
  </si>
  <si>
    <t xml:space="preserve">Przewód do komputera </t>
  </si>
  <si>
    <t>Media expert</t>
  </si>
  <si>
    <t>W114165</t>
  </si>
  <si>
    <t>NR 1/2021</t>
  </si>
  <si>
    <t>Szklenie szkłem zespolonym</t>
  </si>
  <si>
    <t>dyplomy -konkurs recytatorski</t>
  </si>
  <si>
    <t>000701/0003</t>
  </si>
  <si>
    <t>pistolet na klej</t>
  </si>
  <si>
    <t>Film na DEN</t>
  </si>
  <si>
    <t>zestaw do zabawy dla Klasy 1</t>
  </si>
  <si>
    <t>Samer</t>
  </si>
  <si>
    <t>pojemniki do świetlicy</t>
  </si>
  <si>
    <t>pastele dla SU</t>
  </si>
  <si>
    <t>1190/11/2021</t>
  </si>
  <si>
    <t>rama aluminiowa</t>
  </si>
  <si>
    <t>M-interio</t>
  </si>
  <si>
    <t>Kwota wydatku</t>
  </si>
  <si>
    <t>Kwota wpływu</t>
  </si>
  <si>
    <t>Bank Spółdzielczy</t>
  </si>
  <si>
    <t xml:space="preserve">prowizja </t>
  </si>
  <si>
    <t>Saldo początkowe październik</t>
  </si>
  <si>
    <t>Saldo początkowe listopad</t>
  </si>
  <si>
    <t>Listopad 2021</t>
  </si>
  <si>
    <t>Październik 2021</t>
  </si>
  <si>
    <t>Wrzesień 2021</t>
  </si>
  <si>
    <t>316/11/2021</t>
  </si>
  <si>
    <t>Artur piekarski</t>
  </si>
  <si>
    <t>montaż wideodomofonu</t>
  </si>
  <si>
    <t>nagrody konkurs kotylion</t>
  </si>
  <si>
    <t>W045894</t>
  </si>
  <si>
    <t>nagrody konkurs Portret Misia</t>
  </si>
  <si>
    <t>Smyk</t>
  </si>
  <si>
    <t>047649/0961</t>
  </si>
  <si>
    <t>049122/0224</t>
  </si>
  <si>
    <t>Dealz</t>
  </si>
  <si>
    <t>Lusar</t>
  </si>
  <si>
    <t>Grudzień 2021</t>
  </si>
  <si>
    <t>Styczeń 2022</t>
  </si>
  <si>
    <t>Saldo początkowe styczeń</t>
  </si>
  <si>
    <t>Saldo początkowe grudzień</t>
  </si>
  <si>
    <t>Eurocasch</t>
  </si>
  <si>
    <t>Tiara śnieżynki</t>
  </si>
  <si>
    <t>Strój mikołaja dla SU</t>
  </si>
  <si>
    <t>Nagrody na konkurs plastyczny- Kartka Bożonarodzeniowa motyw aniołka</t>
  </si>
  <si>
    <t>Rossmann</t>
  </si>
  <si>
    <t>Empik</t>
  </si>
  <si>
    <t>Nagrody -kiermasz stroików</t>
  </si>
  <si>
    <t>zakup namiotu -psycholog szkolny</t>
  </si>
  <si>
    <t>Euro-net</t>
  </si>
  <si>
    <t>Koc- przedszkole "5"</t>
  </si>
  <si>
    <t>Głośnik JBL- przedszkole "5"</t>
  </si>
  <si>
    <t>Lidl</t>
  </si>
  <si>
    <t>Nagrody na konkurs - Polskie kolędy</t>
  </si>
  <si>
    <t>Kulfon</t>
  </si>
  <si>
    <t>e-dyplomy</t>
  </si>
  <si>
    <t>FAS/4879/2021</t>
  </si>
  <si>
    <t>Pogotowie graficzne</t>
  </si>
  <si>
    <t>Nagrody na konkurs-  świąteczna bombka</t>
  </si>
  <si>
    <t>Bank Społdzielczy</t>
  </si>
  <si>
    <t>wpłaty od rodziców</t>
  </si>
  <si>
    <t>KP1</t>
  </si>
  <si>
    <t>Kasa szkoła</t>
  </si>
  <si>
    <t>KP2-KP6</t>
  </si>
  <si>
    <t>KP7</t>
  </si>
  <si>
    <t>KP8-KP16</t>
  </si>
  <si>
    <t>KP17-KP22</t>
  </si>
  <si>
    <t>KP23</t>
  </si>
  <si>
    <t>KP24</t>
  </si>
  <si>
    <t>KP25</t>
  </si>
  <si>
    <t>KP26</t>
  </si>
  <si>
    <t>pozostałość środków z roku szk. 2020/2021</t>
  </si>
  <si>
    <t>Podsumowanie wrzesień</t>
  </si>
  <si>
    <t>Małgorzata Bąk</t>
  </si>
  <si>
    <t>środki Rady Rodziców za rok szkolny 2020/2021</t>
  </si>
  <si>
    <t>Podsumowanie październik</t>
  </si>
  <si>
    <t>Champions Akademia Piłkarska</t>
  </si>
  <si>
    <t>darowizna za Orlik</t>
  </si>
  <si>
    <t>Środki SU</t>
  </si>
  <si>
    <t>Podsumowanie listopad</t>
  </si>
  <si>
    <t>Podsumowanie grudzień</t>
  </si>
  <si>
    <t>prowizja</t>
  </si>
  <si>
    <t>Podsumowanie styczeń</t>
  </si>
  <si>
    <t>Luty 2022</t>
  </si>
  <si>
    <t>Wkład własny w inicjatywę lokalną na radiowęzeł</t>
  </si>
  <si>
    <t>kiermasz stroików</t>
  </si>
  <si>
    <t>Podsumowanie luty</t>
  </si>
  <si>
    <t xml:space="preserve">realny stan </t>
  </si>
  <si>
    <t>saldo BS</t>
  </si>
  <si>
    <t>różnica</t>
  </si>
  <si>
    <t>lizaki na Mikołajki dla uczniów</t>
  </si>
  <si>
    <t>szkołka roślin Celinów</t>
  </si>
  <si>
    <t>Choinka na korytarz główny</t>
  </si>
  <si>
    <t>darowizna za Orlik rachunek wyst.30.11.2021</t>
  </si>
  <si>
    <t>Saldo początkowe 01.09.2021</t>
  </si>
  <si>
    <t>art. Spożywcze- uporządkowanie placu Ogród sensoryczny</t>
  </si>
  <si>
    <t>wrzesień</t>
  </si>
  <si>
    <t>październik</t>
  </si>
  <si>
    <t>listopad</t>
  </si>
  <si>
    <t>grudzień</t>
  </si>
  <si>
    <t>styczeń</t>
  </si>
  <si>
    <t>luty</t>
  </si>
  <si>
    <t>FPHU "Arte-Bis" W. Mońka</t>
  </si>
  <si>
    <t>37812/02/2022/84</t>
  </si>
  <si>
    <t>SMYK S.A.</t>
  </si>
  <si>
    <t>Klocki LEGO</t>
  </si>
  <si>
    <t xml:space="preserve">Tablica korkowa </t>
  </si>
  <si>
    <t>Faktura rozliczona bez k.przesyłki 14.90</t>
  </si>
  <si>
    <t>PH "Akcydens"</t>
  </si>
  <si>
    <t>Konkurs na najpiękniejszą kartkę walentynkową</t>
  </si>
  <si>
    <t>Pączki na Tłusty Czwartek</t>
  </si>
  <si>
    <t>Marzec 2022</t>
  </si>
  <si>
    <t>Saldo początkowe marzec</t>
  </si>
  <si>
    <t>Saldo początkowe luty</t>
  </si>
  <si>
    <t>Podsumowanie marzec</t>
  </si>
  <si>
    <t>Dzień kobiet: tulipany, cukierki</t>
  </si>
  <si>
    <t>W206184</t>
  </si>
  <si>
    <t>Mediaexpert</t>
  </si>
  <si>
    <t>Głośnik JBL do Sali Krasnali</t>
  </si>
  <si>
    <t>Środki zebrane w Zdrowy Poniedziałek 07.03.2022</t>
  </si>
  <si>
    <t>F.H. "Ollineck" Tomasz Pałasz</t>
  </si>
  <si>
    <t>Klocki do Sali 4-latków</t>
  </si>
  <si>
    <t>WZ/22/2332</t>
  </si>
  <si>
    <t>PPH "MARIA" S.C. D.M. Kąkolewscy</t>
  </si>
  <si>
    <t>Pojemniki plastikowe na kiermasz ciast</t>
  </si>
  <si>
    <t>CAPTOR Marek Łodyga</t>
  </si>
  <si>
    <t>Druk naklejek na kiermasz ciast</t>
  </si>
  <si>
    <t>Sklep Wielobranżowy METBUD</t>
  </si>
  <si>
    <t>Kwiaciarenka Maria Ruta</t>
  </si>
  <si>
    <t>Usługi szklarskie R. Kieliszczyk</t>
  </si>
  <si>
    <t>"EWA" Ewa Więch</t>
  </si>
  <si>
    <t>Foto-video A. Korotajew</t>
  </si>
  <si>
    <t>Celman A.K.C.K. Manulik S.C.</t>
  </si>
  <si>
    <t xml:space="preserve">ARAMUS sp. z o.o. sp. kom. </t>
  </si>
  <si>
    <t>F.H. "EWELINA"</t>
  </si>
  <si>
    <t>Maters Sport sp. z o.o.</t>
  </si>
  <si>
    <t>Carrefour</t>
  </si>
  <si>
    <t>choinka do klasy językowej</t>
  </si>
  <si>
    <t>Kwiecień 2022</t>
  </si>
  <si>
    <t>Saldo początkowe kwiecień</t>
  </si>
  <si>
    <t>Podsumowanie kwiecień</t>
  </si>
  <si>
    <t>PEGAZ SEBASTIAN CZAJKA</t>
  </si>
  <si>
    <t>Stokrotka sp. z o.o.</t>
  </si>
  <si>
    <t>Sklep "Monia"</t>
  </si>
  <si>
    <t>W080949</t>
  </si>
  <si>
    <t>Nagrody w konkursie "Pani Wiosna"</t>
  </si>
  <si>
    <t>Środki wypłacone na zakup materiałów do warsztatów palm</t>
  </si>
  <si>
    <t>WZ/22/2602</t>
  </si>
  <si>
    <t>Doniczki-skorupki na kiermasz palm</t>
  </si>
  <si>
    <t>LIDL</t>
  </si>
  <si>
    <t>Ziemia do doniczek na kiermasz palm</t>
  </si>
  <si>
    <t>LUSAR Pajda sp.k.</t>
  </si>
  <si>
    <t>Druciki stalowe na kiermasz palm</t>
  </si>
  <si>
    <t>FUKS 33</t>
  </si>
  <si>
    <t>Nagrody w konkursie "Wielkanocna wydmuszka"</t>
  </si>
  <si>
    <t>Saldo początkowe maj</t>
  </si>
  <si>
    <t>Maj 2022</t>
  </si>
  <si>
    <t>Podsumowanie maj</t>
  </si>
  <si>
    <t>gotówka w domu</t>
  </si>
  <si>
    <t>Zwrot kosztów za materiały na kiermasz palm</t>
  </si>
  <si>
    <t>Koncepcja ogrodu sensorycznego (ze środków zgromadzonych w sekretariacie)</t>
  </si>
  <si>
    <t>Środki zebrane podczas kiermaszu palm</t>
  </si>
  <si>
    <t>Lekarstwa do apteczki</t>
  </si>
  <si>
    <t>FS/1725017/03/2022</t>
  </si>
  <si>
    <t>EMPIK</t>
  </si>
  <si>
    <t>Książki do gabinetu psychologicznego</t>
  </si>
  <si>
    <t>Czerwiec 2022</t>
  </si>
  <si>
    <t>dofinansowanie Dnia Dziecka dla kl. 0a</t>
  </si>
  <si>
    <t>dofinansowanie Dnia Dziecka dla kl. 0b</t>
  </si>
  <si>
    <t>dofinansowanie Dnia Dziecka dla kl. 4</t>
  </si>
  <si>
    <t>dofinansowanie Dnia Dziecka dla kl. 5</t>
  </si>
  <si>
    <t>dofinansowanie Dnia Dziecka dla kl. 7 i 8</t>
  </si>
  <si>
    <t>dofinansowanie Dnia Dziecka dla kl. 6</t>
  </si>
  <si>
    <t>Euro-net sp. Z o.o</t>
  </si>
  <si>
    <t>Przewód USB do drukarki</t>
  </si>
  <si>
    <t>Serduszko na nakrętki</t>
  </si>
  <si>
    <t>Saldo początkowe czerwiec</t>
  </si>
  <si>
    <t>Opłata członkowska do Powiatowego Szkolnego Związku Sportowego</t>
  </si>
  <si>
    <t>Dofinansowanie wycieczki dla 2 osób w trudnej sytuacji materialnej</t>
  </si>
  <si>
    <t>kwiaty na pogrzeb p. Rendaszki</t>
  </si>
  <si>
    <t>FA/20/2022/01-MG</t>
  </si>
  <si>
    <t xml:space="preserve">Księgarnia M. Klukowska </t>
  </si>
  <si>
    <t>nagrody książkowe na zakończenie roku szkolnego</t>
  </si>
  <si>
    <t>zwrot różnicy za dofinansowanie Dnia Dziecka dla kl.7 i 8</t>
  </si>
  <si>
    <t>kwiaty na koniec roku szkolnego</t>
  </si>
  <si>
    <t>vouchery dla najlepszych uczniów na zakończenie roku szkolnego</t>
  </si>
  <si>
    <t>torebki dla najlepszych uczniów na zak. R. szk.</t>
  </si>
  <si>
    <t>FSB 48 00016/06/2022 R</t>
  </si>
  <si>
    <t>PHD "Książnica Polska"</t>
  </si>
  <si>
    <t>prowizja za sklepik</t>
  </si>
  <si>
    <t>Piknik z okazji Dnia Dziecka</t>
  </si>
  <si>
    <t>Lipiec 2022</t>
  </si>
  <si>
    <t>Saldo początkowe lipiec</t>
  </si>
  <si>
    <t>Podsumowanie czerwiec</t>
  </si>
  <si>
    <t>Podsumowanie lipiec</t>
  </si>
  <si>
    <t>Sierpień 2022</t>
  </si>
  <si>
    <t>Saldo początkowe sierpień</t>
  </si>
  <si>
    <t>Podsumowanie sierpień</t>
  </si>
  <si>
    <t>KP27-KP28</t>
  </si>
  <si>
    <t>KP29</t>
  </si>
  <si>
    <t>KP30</t>
  </si>
  <si>
    <t>KP31</t>
  </si>
  <si>
    <t>KP32</t>
  </si>
  <si>
    <t>KP33</t>
  </si>
  <si>
    <t>KP34</t>
  </si>
  <si>
    <t>KP35</t>
  </si>
  <si>
    <t>KP36</t>
  </si>
  <si>
    <t>KP37</t>
  </si>
  <si>
    <t>KP38</t>
  </si>
  <si>
    <t>KP39</t>
  </si>
  <si>
    <t>KP40</t>
  </si>
  <si>
    <t>KP41</t>
  </si>
  <si>
    <t>KP42</t>
  </si>
  <si>
    <t>KP43</t>
  </si>
  <si>
    <t>kino objazdowe - prowizja dla szkoły</t>
  </si>
  <si>
    <t>KP44</t>
  </si>
  <si>
    <t>KP45</t>
  </si>
  <si>
    <t>KP46-KP47</t>
  </si>
  <si>
    <t>KP48</t>
  </si>
  <si>
    <t>KP49</t>
  </si>
  <si>
    <t>KP50</t>
  </si>
  <si>
    <t>KP51</t>
  </si>
  <si>
    <t>KP52-KP53</t>
  </si>
  <si>
    <t>KP54-KP55</t>
  </si>
  <si>
    <t>KP56</t>
  </si>
  <si>
    <t>KP57-KP58</t>
  </si>
  <si>
    <t>KP59-KP60</t>
  </si>
  <si>
    <t>KP61-KP64</t>
  </si>
  <si>
    <t>KP65-KP66</t>
  </si>
  <si>
    <t>Pipiś</t>
  </si>
  <si>
    <t>nagrody w konkursie Walentynkowe serce 3D</t>
  </si>
  <si>
    <t>Wrzesień 2022</t>
  </si>
  <si>
    <t>Saldo początkowe wrzesień</t>
  </si>
  <si>
    <t>Kasa szkoła(na druczku 14.02.22-blad)</t>
  </si>
  <si>
    <t>wpłaty od rodziców(przy 150 brak daty)</t>
  </si>
  <si>
    <t>prowizja za zdjecia (3300)</t>
  </si>
  <si>
    <t>dofinansowanie Dnia Dziecka dla kl. 2b i 3b</t>
  </si>
  <si>
    <t>Dzień dziecka</t>
  </si>
  <si>
    <t>wideodomofon</t>
  </si>
  <si>
    <t xml:space="preserve">serduszko na nakrętki </t>
  </si>
  <si>
    <t>wpłata na projekt ogrodu sensorycznego</t>
  </si>
  <si>
    <t>dofinansowanie Dnia Dziecka dla kl. 7 i 8(osoby które nie pojechały na wycieczkę)</t>
  </si>
  <si>
    <t xml:space="preserve">kiermasz stroików </t>
  </si>
  <si>
    <t>wpływ</t>
  </si>
  <si>
    <t>wydatek</t>
  </si>
  <si>
    <t>zapłata za piknik przez klas 0a, 0b</t>
  </si>
  <si>
    <t xml:space="preserve">zdrowy poniedziałek </t>
  </si>
  <si>
    <t>marzec</t>
  </si>
  <si>
    <t>kwiecień</t>
  </si>
  <si>
    <t>maj</t>
  </si>
  <si>
    <t>czerwiec</t>
  </si>
  <si>
    <t>suma</t>
  </si>
  <si>
    <t>Radiowęzeł</t>
  </si>
  <si>
    <t xml:space="preserve">kiermasz palm </t>
  </si>
  <si>
    <t>darowizna od Champions</t>
  </si>
  <si>
    <t>środku SU</t>
  </si>
  <si>
    <t>kiermasz palm</t>
  </si>
  <si>
    <t>wpłaty od rodziców do sekretariatu</t>
  </si>
  <si>
    <t>wpłaty od rodziców na konto</t>
  </si>
  <si>
    <t>nagrody w konkursach</t>
  </si>
  <si>
    <t>Konkursy:</t>
  </si>
  <si>
    <t xml:space="preserve">imprezy okolicznościowe: </t>
  </si>
  <si>
    <t>Dzień Chłopaka</t>
  </si>
  <si>
    <t>DEN</t>
  </si>
  <si>
    <t>Merci dla pracowników na zakończenie roku szkolnego</t>
  </si>
  <si>
    <t>imprezy okolicznościowe</t>
  </si>
  <si>
    <t>Mikołajki</t>
  </si>
  <si>
    <t>Tłusty Czwartek</t>
  </si>
  <si>
    <t>Dzień kobiet</t>
  </si>
  <si>
    <t>Zakończenie roku szkolnego</t>
  </si>
  <si>
    <t>Kwiaty dla dyrekcji na zakończenie roku szkolnego</t>
  </si>
  <si>
    <t>Pomoce dydaktyczne, wyposażenie sal</t>
  </si>
  <si>
    <t>Pomoce dydaktyczne, wyposażenie sal:</t>
  </si>
  <si>
    <t>prowizja za czeki</t>
  </si>
  <si>
    <t>prowizja za 09 i 10</t>
  </si>
  <si>
    <t>nagrody na zakończenie roku szkolnego</t>
  </si>
  <si>
    <t>Lp.</t>
  </si>
  <si>
    <t>Opłata członkowska do PSZS</t>
  </si>
  <si>
    <t>prowizja za zdjęcia</t>
  </si>
  <si>
    <t xml:space="preserve">rozliczenie prowizji za zdjęcia po odjęciu wydatków przez p.Krysię (3300-2210)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</si>
</sst>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164" fontId="1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right" wrapText="1"/>
    </xf>
    <xf numFmtId="14" fontId="0" fillId="0" borderId="1" xfId="0" applyNumberFormat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0" fillId="6" borderId="0" xfId="0" applyFill="1"/>
    <xf numFmtId="164" fontId="0" fillId="6" borderId="0" xfId="0" applyNumberFormat="1" applyFill="1"/>
    <xf numFmtId="164" fontId="0" fillId="0" borderId="0" xfId="0" applyNumberFormat="1"/>
    <xf numFmtId="0" fontId="1" fillId="0" borderId="1" xfId="0" applyFont="1" applyBorder="1" applyAlignment="1">
      <alignment horizontal="right"/>
    </xf>
    <xf numFmtId="164" fontId="3" fillId="5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right" wrapText="1"/>
    </xf>
    <xf numFmtId="164" fontId="0" fillId="7" borderId="1" xfId="0" applyNumberFormat="1" applyFill="1" applyBorder="1"/>
    <xf numFmtId="0" fontId="3" fillId="0" borderId="0" xfId="0" applyFont="1" applyAlignment="1">
      <alignment horizontal="center" vertical="center"/>
    </xf>
    <xf numFmtId="0" fontId="1" fillId="8" borderId="0" xfId="0" applyFont="1" applyFill="1"/>
    <xf numFmtId="44" fontId="0" fillId="0" borderId="1" xfId="0" applyNumberFormat="1" applyBorder="1"/>
    <xf numFmtId="44" fontId="1" fillId="0" borderId="1" xfId="0" applyNumberFormat="1" applyFont="1" applyBorder="1"/>
    <xf numFmtId="164" fontId="1" fillId="7" borderId="1" xfId="0" applyNumberFormat="1" applyFont="1" applyFill="1" applyBorder="1"/>
    <xf numFmtId="164" fontId="1" fillId="0" borderId="1" xfId="0" applyNumberFormat="1" applyFont="1" applyBorder="1"/>
    <xf numFmtId="0" fontId="1" fillId="0" borderId="1" xfId="0" applyFont="1" applyBorder="1"/>
    <xf numFmtId="44" fontId="0" fillId="0" borderId="0" xfId="0" applyNumberFormat="1"/>
    <xf numFmtId="44" fontId="1" fillId="8" borderId="0" xfId="0" applyNumberFormat="1" applyFont="1" applyFill="1"/>
    <xf numFmtId="0" fontId="3" fillId="0" borderId="6" xfId="0" applyFont="1" applyBorder="1" applyAlignment="1">
      <alignment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164" fontId="4" fillId="0" borderId="1" xfId="0" applyNumberFormat="1" applyFont="1" applyBorder="1"/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right" wrapText="1"/>
    </xf>
    <xf numFmtId="14" fontId="0" fillId="0" borderId="0" xfId="0" applyNumberFormat="1"/>
    <xf numFmtId="0" fontId="0" fillId="0" borderId="2" xfId="0" applyBorder="1"/>
    <xf numFmtId="164" fontId="0" fillId="0" borderId="2" xfId="0" applyNumberFormat="1" applyBorder="1"/>
    <xf numFmtId="0" fontId="0" fillId="5" borderId="1" xfId="0" applyFill="1" applyBorder="1"/>
    <xf numFmtId="0" fontId="0" fillId="5" borderId="0" xfId="0" applyFill="1"/>
    <xf numFmtId="49" fontId="0" fillId="0" borderId="0" xfId="0" applyNumberFormat="1"/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5" Type="http://schemas.openxmlformats.org/officeDocument/2006/relationships/chartsheet" Target="chartsheets/sheet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pl-PL"/>
              <a:t>Wydatki w roku szkolnym 2021/22</a:t>
            </a:r>
          </a:p>
          <a:p>
            <a:pPr>
              <a:defRPr/>
            </a:pPr>
            <a:r>
              <a:rPr lang="pl-PL"/>
              <a:t>29 373,69 zł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10"/>
              <c:layout>
                <c:manualLayout>
                  <c:x val="0"/>
                  <c:y val="3.25112421713515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ED-4245-B0F3-C39455DA2D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'podsumowanie kategorie'!$B$2:$B$12</c:f>
              <c:strCache>
                <c:ptCount val="11"/>
                <c:pt idx="0">
                  <c:v>Dzień dziecka</c:v>
                </c:pt>
                <c:pt idx="1">
                  <c:v>Radiowęzeł</c:v>
                </c:pt>
                <c:pt idx="2">
                  <c:v>wideodomofon</c:v>
                </c:pt>
                <c:pt idx="3">
                  <c:v>imprezy okolicznościowe</c:v>
                </c:pt>
                <c:pt idx="4">
                  <c:v>nagrody w konkursach</c:v>
                </c:pt>
                <c:pt idx="5">
                  <c:v>Pomoce dydaktyczne, wyposażenie sal</c:v>
                </c:pt>
                <c:pt idx="6">
                  <c:v>serduszko na nakrętki </c:v>
                </c:pt>
                <c:pt idx="7">
                  <c:v>nagrody na zakończenie roku szkolnego</c:v>
                </c:pt>
                <c:pt idx="8">
                  <c:v>wpłata na projekt ogrodu sensorycznego</c:v>
                </c:pt>
                <c:pt idx="9">
                  <c:v>kiermasz palm </c:v>
                </c:pt>
                <c:pt idx="10">
                  <c:v>Opłata członkowska do PSZS</c:v>
                </c:pt>
              </c:strCache>
            </c:strRef>
          </c:cat>
          <c:val>
            <c:numRef>
              <c:f>'podsumowanie kategorie'!$C$2:$C$12</c:f>
              <c:numCache>
                <c:formatCode>_-* #\ ##0.00\ [$zł-415]_-;\-* #\ ##0.00\ [$zł-415]_-;_-* "-"??\ [$zł-415]_-;_-@_-</c:formatCode>
                <c:ptCount val="11"/>
                <c:pt idx="0">
                  <c:v>6240</c:v>
                </c:pt>
                <c:pt idx="1">
                  <c:v>4700</c:v>
                </c:pt>
                <c:pt idx="2">
                  <c:v>4428</c:v>
                </c:pt>
                <c:pt idx="3">
                  <c:v>2822.53</c:v>
                </c:pt>
                <c:pt idx="4">
                  <c:v>2755.8600000000006</c:v>
                </c:pt>
                <c:pt idx="5">
                  <c:v>2636.34</c:v>
                </c:pt>
                <c:pt idx="6">
                  <c:v>1800</c:v>
                </c:pt>
                <c:pt idx="7">
                  <c:v>1540.96</c:v>
                </c:pt>
                <c:pt idx="8">
                  <c:v>1250</c:v>
                </c:pt>
                <c:pt idx="9">
                  <c:v>1000</c:v>
                </c:pt>
                <c:pt idx="10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ED-4245-B0F3-C39455DA2D6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90602799"/>
        <c:axId val="290613615"/>
      </c:barChart>
      <c:catAx>
        <c:axId val="290602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l-PL"/>
          </a:p>
        </c:txPr>
        <c:crossAx val="290613615"/>
        <c:crosses val="autoZero"/>
        <c:auto val="1"/>
        <c:lblAlgn val="ctr"/>
        <c:lblOffset val="100"/>
        <c:noMultiLvlLbl val="0"/>
      </c:catAx>
      <c:valAx>
        <c:axId val="290613615"/>
        <c:scaling>
          <c:orientation val="minMax"/>
        </c:scaling>
        <c:delete val="1"/>
        <c:axPos val="l"/>
        <c:numFmt formatCode="_-* #\ ##0.00\ [$zł-415]_-;\-* #\ ##0.00\ [$zł-415]_-;_-* &quot;-&quot;??\ [$zł-415]_-;_-@_-" sourceLinked="1"/>
        <c:majorTickMark val="none"/>
        <c:minorTickMark val="none"/>
        <c:tickLblPos val="nextTo"/>
        <c:crossAx val="2906027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Wpływy w roku szkolnym 2021/22</a:t>
            </a:r>
          </a:p>
          <a:p>
            <a:pPr>
              <a:defRPr/>
            </a:pPr>
            <a:r>
              <a:rPr lang="pl-PL"/>
              <a:t>25 137,00 zł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'podsumowanie kategorie'!$F$2:$F$10</c:f>
              <c:strCache>
                <c:ptCount val="9"/>
                <c:pt idx="0">
                  <c:v>wpłaty od rodziców na konto</c:v>
                </c:pt>
                <c:pt idx="1">
                  <c:v>wpłaty od rodziców do sekretariatu</c:v>
                </c:pt>
                <c:pt idx="2">
                  <c:v>prowizja za sklepik</c:v>
                </c:pt>
                <c:pt idx="3">
                  <c:v>prowizja za zdjęcia</c:v>
                </c:pt>
                <c:pt idx="4">
                  <c:v>kiermasz stroików </c:v>
                </c:pt>
                <c:pt idx="5">
                  <c:v>darowizna od Champions</c:v>
                </c:pt>
                <c:pt idx="6">
                  <c:v>kiermasz palm</c:v>
                </c:pt>
                <c:pt idx="7">
                  <c:v>środku SU</c:v>
                </c:pt>
                <c:pt idx="8">
                  <c:v>zdrowy poniedziałek </c:v>
                </c:pt>
              </c:strCache>
            </c:strRef>
          </c:cat>
          <c:val>
            <c:numRef>
              <c:f>'podsumowanie kategorie'!$G$2:$G$10</c:f>
              <c:numCache>
                <c:formatCode>_-* #\ ##0.00\ [$zł-415]_-;\-* #\ ##0.00\ [$zł-415]_-;_-* "-"??\ [$zł-415]_-;_-@_-</c:formatCode>
                <c:ptCount val="9"/>
                <c:pt idx="0">
                  <c:v>6400</c:v>
                </c:pt>
                <c:pt idx="1">
                  <c:v>5410</c:v>
                </c:pt>
                <c:pt idx="2">
                  <c:v>4300</c:v>
                </c:pt>
                <c:pt idx="3">
                  <c:v>3300</c:v>
                </c:pt>
                <c:pt idx="4">
                  <c:v>2050</c:v>
                </c:pt>
                <c:pt idx="5">
                  <c:v>1320</c:v>
                </c:pt>
                <c:pt idx="6">
                  <c:v>917</c:v>
                </c:pt>
                <c:pt idx="7">
                  <c:v>800</c:v>
                </c:pt>
                <c:pt idx="8">
                  <c:v>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C38-4652-93EA-FB4C7AA4B9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342269216"/>
        <c:axId val="1342270464"/>
      </c:barChart>
      <c:catAx>
        <c:axId val="1342269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42270464"/>
        <c:crosses val="autoZero"/>
        <c:auto val="1"/>
        <c:lblAlgn val="ctr"/>
        <c:lblOffset val="100"/>
        <c:noMultiLvlLbl val="0"/>
      </c:catAx>
      <c:valAx>
        <c:axId val="1342270464"/>
        <c:scaling>
          <c:orientation val="minMax"/>
        </c:scaling>
        <c:delete val="1"/>
        <c:axPos val="l"/>
        <c:numFmt formatCode="_-* #\ ##0.00\ [$zł-415]_-;\-* #\ ##0.00\ [$zł-415]_-;_-* &quot;-&quot;??\ [$zł-415]_-;_-@_-" sourceLinked="1"/>
        <c:majorTickMark val="none"/>
        <c:minorTickMark val="none"/>
        <c:tickLblPos val="nextTo"/>
        <c:crossAx val="1342269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298308F-53BE-482B-8716-8B4DC3CD6AF8}">
  <sheetPr/>
  <sheetViews>
    <sheetView zoomScale="8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8291851-842F-4C7A-91A4-76C5A3EC238D}">
  <sheetPr/>
  <sheetViews>
    <sheetView zoomScale="8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628" cy="6069419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6AC7951C-6091-A86B-A4C2-E801823393E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4628" cy="6069419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5B10E743-8518-09D6-2AA5-42BE99818DC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99A80-80E5-4709-BE9B-3FA8BA97004E}">
  <dimension ref="A1:K264"/>
  <sheetViews>
    <sheetView tabSelected="1" topLeftCell="A245" zoomScaleNormal="100" workbookViewId="0">
      <selection activeCell="I223" sqref="I223"/>
    </sheetView>
  </sheetViews>
  <sheetFormatPr defaultRowHeight="14.4" x14ac:dyDescent="0.3"/>
  <cols>
    <col min="1" max="1" width="4" bestFit="1" customWidth="1"/>
    <col min="2" max="2" width="10.109375" bestFit="1" customWidth="1"/>
    <col min="3" max="3" width="21.109375" bestFit="1" customWidth="1"/>
    <col min="4" max="4" width="32.21875" bestFit="1" customWidth="1"/>
    <col min="5" max="5" width="59.6640625" customWidth="1"/>
    <col min="6" max="6" width="14.6640625" bestFit="1" customWidth="1"/>
    <col min="7" max="7" width="14.44140625" bestFit="1" customWidth="1"/>
    <col min="8" max="8" width="16.77734375" bestFit="1" customWidth="1"/>
    <col min="9" max="9" width="17.77734375" bestFit="1" customWidth="1"/>
    <col min="10" max="11" width="10.88671875" bestFit="1" customWidth="1"/>
    <col min="15" max="15" width="8.5546875" customWidth="1"/>
  </cols>
  <sheetData>
    <row r="1" spans="1:8" ht="38.25" customHeight="1" x14ac:dyDescent="0.3">
      <c r="A1" s="43" t="s">
        <v>49</v>
      </c>
      <c r="B1" s="44"/>
      <c r="C1" s="44"/>
      <c r="D1" s="44"/>
      <c r="E1" s="44"/>
      <c r="F1" s="44"/>
      <c r="G1" s="45"/>
      <c r="H1" s="9" t="s">
        <v>118</v>
      </c>
    </row>
    <row r="2" spans="1:8" s="1" customFormat="1" x14ac:dyDescent="0.3">
      <c r="A2" s="2" t="s">
        <v>0</v>
      </c>
      <c r="B2" s="2" t="s">
        <v>3</v>
      </c>
      <c r="C2" s="14" t="s">
        <v>4</v>
      </c>
      <c r="D2" s="2" t="s">
        <v>1</v>
      </c>
      <c r="E2" s="2" t="s">
        <v>2</v>
      </c>
      <c r="F2" s="2" t="s">
        <v>41</v>
      </c>
      <c r="G2" s="2" t="s">
        <v>42</v>
      </c>
      <c r="H2" s="10">
        <v>6696.1</v>
      </c>
    </row>
    <row r="3" spans="1:8" x14ac:dyDescent="0.3">
      <c r="A3" s="3">
        <v>1</v>
      </c>
      <c r="B3" s="5">
        <v>44440</v>
      </c>
      <c r="C3" s="7"/>
      <c r="D3" s="7" t="s">
        <v>86</v>
      </c>
      <c r="E3" s="12" t="s">
        <v>95</v>
      </c>
      <c r="F3" s="4">
        <v>0</v>
      </c>
      <c r="G3" s="4">
        <v>833.31</v>
      </c>
      <c r="H3" s="4">
        <f>H2-F3+G3</f>
        <v>7529.41</v>
      </c>
    </row>
    <row r="4" spans="1:8" x14ac:dyDescent="0.3">
      <c r="A4" s="3">
        <v>2</v>
      </c>
      <c r="B4" s="5">
        <v>44441</v>
      </c>
      <c r="C4" s="7" t="s">
        <v>85</v>
      </c>
      <c r="D4" s="7" t="s">
        <v>86</v>
      </c>
      <c r="E4" s="12" t="s">
        <v>84</v>
      </c>
      <c r="F4" s="4">
        <v>0</v>
      </c>
      <c r="G4" s="4">
        <v>70</v>
      </c>
      <c r="H4" s="4">
        <f t="shared" ref="H4:H24" si="0">H3-F4+G4</f>
        <v>7599.41</v>
      </c>
    </row>
    <row r="5" spans="1:8" x14ac:dyDescent="0.3">
      <c r="A5" s="3">
        <v>3</v>
      </c>
      <c r="B5" s="5">
        <v>44442</v>
      </c>
      <c r="C5" s="7"/>
      <c r="D5" s="7" t="s">
        <v>83</v>
      </c>
      <c r="E5" s="12" t="s">
        <v>84</v>
      </c>
      <c r="F5" s="4">
        <v>0</v>
      </c>
      <c r="G5" s="4">
        <v>120</v>
      </c>
      <c r="H5" s="4">
        <f t="shared" si="0"/>
        <v>7719.41</v>
      </c>
    </row>
    <row r="6" spans="1:8" x14ac:dyDescent="0.3">
      <c r="A6" s="3">
        <v>4</v>
      </c>
      <c r="B6" s="5">
        <v>44445</v>
      </c>
      <c r="C6" s="7"/>
      <c r="D6" s="7" t="s">
        <v>83</v>
      </c>
      <c r="E6" s="12" t="s">
        <v>84</v>
      </c>
      <c r="F6" s="4">
        <v>0</v>
      </c>
      <c r="G6" s="4">
        <v>70</v>
      </c>
      <c r="H6" s="4">
        <f t="shared" si="0"/>
        <v>7789.41</v>
      </c>
    </row>
    <row r="7" spans="1:8" x14ac:dyDescent="0.3">
      <c r="A7" s="3">
        <v>5</v>
      </c>
      <c r="B7" s="5">
        <v>44445</v>
      </c>
      <c r="C7" s="7" t="s">
        <v>87</v>
      </c>
      <c r="D7" s="7" t="s">
        <v>86</v>
      </c>
      <c r="E7" s="12" t="s">
        <v>84</v>
      </c>
      <c r="F7" s="4">
        <v>0</v>
      </c>
      <c r="G7" s="4">
        <f>70+50+50+50+50</f>
        <v>270</v>
      </c>
      <c r="H7" s="4">
        <f t="shared" si="0"/>
        <v>8059.41</v>
      </c>
    </row>
    <row r="8" spans="1:8" x14ac:dyDescent="0.3">
      <c r="A8" s="3">
        <v>6</v>
      </c>
      <c r="B8" s="5">
        <v>44447</v>
      </c>
      <c r="C8" s="7"/>
      <c r="D8" s="7" t="s">
        <v>83</v>
      </c>
      <c r="E8" s="12" t="s">
        <v>84</v>
      </c>
      <c r="F8" s="4">
        <v>0</v>
      </c>
      <c r="G8" s="4">
        <v>120</v>
      </c>
      <c r="H8" s="4">
        <f t="shared" si="0"/>
        <v>8179.41</v>
      </c>
    </row>
    <row r="9" spans="1:8" x14ac:dyDescent="0.3">
      <c r="A9" s="3">
        <v>7</v>
      </c>
      <c r="B9" s="5">
        <v>44447</v>
      </c>
      <c r="C9" s="7" t="s">
        <v>88</v>
      </c>
      <c r="D9" s="7" t="s">
        <v>86</v>
      </c>
      <c r="E9" s="12" t="s">
        <v>84</v>
      </c>
      <c r="F9" s="4">
        <v>0</v>
      </c>
      <c r="G9" s="4">
        <v>50</v>
      </c>
      <c r="H9" s="4">
        <f t="shared" si="0"/>
        <v>8229.41</v>
      </c>
    </row>
    <row r="10" spans="1:8" x14ac:dyDescent="0.3">
      <c r="A10" s="3">
        <v>8</v>
      </c>
      <c r="B10" s="5">
        <v>44448</v>
      </c>
      <c r="C10" s="3"/>
      <c r="D10" s="7" t="s">
        <v>83</v>
      </c>
      <c r="E10" s="12" t="s">
        <v>84</v>
      </c>
      <c r="F10" s="4">
        <v>0</v>
      </c>
      <c r="G10" s="4">
        <f>120+70+100</f>
        <v>290</v>
      </c>
      <c r="H10" s="4">
        <f t="shared" si="0"/>
        <v>8519.41</v>
      </c>
    </row>
    <row r="11" spans="1:8" x14ac:dyDescent="0.3">
      <c r="A11" s="3">
        <v>9</v>
      </c>
      <c r="B11" s="5">
        <v>44448</v>
      </c>
      <c r="C11" s="3" t="s">
        <v>89</v>
      </c>
      <c r="D11" s="7" t="s">
        <v>86</v>
      </c>
      <c r="E11" s="12" t="s">
        <v>84</v>
      </c>
      <c r="F11" s="4">
        <v>0</v>
      </c>
      <c r="G11" s="4">
        <f>150+100+100+50+50+70+70+50+120</f>
        <v>760</v>
      </c>
      <c r="H11" s="4">
        <f t="shared" si="0"/>
        <v>9279.41</v>
      </c>
    </row>
    <row r="12" spans="1:8" x14ac:dyDescent="0.3">
      <c r="A12" s="3">
        <v>10</v>
      </c>
      <c r="B12" s="5">
        <v>44453</v>
      </c>
      <c r="C12" s="3"/>
      <c r="D12" s="7" t="s">
        <v>83</v>
      </c>
      <c r="E12" s="12" t="s">
        <v>84</v>
      </c>
      <c r="F12" s="4">
        <v>0</v>
      </c>
      <c r="G12" s="4">
        <f>120+70</f>
        <v>190</v>
      </c>
      <c r="H12" s="4">
        <f t="shared" si="0"/>
        <v>9469.41</v>
      </c>
    </row>
    <row r="13" spans="1:8" x14ac:dyDescent="0.3">
      <c r="A13" s="3">
        <v>11</v>
      </c>
      <c r="B13" s="5">
        <v>44453</v>
      </c>
      <c r="C13" s="3" t="s">
        <v>90</v>
      </c>
      <c r="D13" s="7" t="s">
        <v>86</v>
      </c>
      <c r="E13" s="12" t="s">
        <v>84</v>
      </c>
      <c r="F13" s="4">
        <v>0</v>
      </c>
      <c r="G13" s="4">
        <f>70+70+50+120+70+70</f>
        <v>450</v>
      </c>
      <c r="H13" s="4">
        <f t="shared" si="0"/>
        <v>9919.41</v>
      </c>
    </row>
    <row r="14" spans="1:8" x14ac:dyDescent="0.3">
      <c r="A14" s="3">
        <v>12</v>
      </c>
      <c r="B14" s="5">
        <v>44459</v>
      </c>
      <c r="C14" s="3"/>
      <c r="D14" s="7" t="s">
        <v>83</v>
      </c>
      <c r="E14" s="12" t="s">
        <v>84</v>
      </c>
      <c r="F14" s="4">
        <v>0</v>
      </c>
      <c r="G14" s="4">
        <f>50+70</f>
        <v>120</v>
      </c>
      <c r="H14" s="4">
        <f t="shared" si="0"/>
        <v>10039.41</v>
      </c>
    </row>
    <row r="15" spans="1:8" x14ac:dyDescent="0.3">
      <c r="A15" s="3">
        <v>13</v>
      </c>
      <c r="B15" s="5">
        <v>44461</v>
      </c>
      <c r="C15" s="7">
        <v>2576</v>
      </c>
      <c r="D15" s="7" t="s">
        <v>16</v>
      </c>
      <c r="E15" s="12" t="s">
        <v>17</v>
      </c>
      <c r="F15" s="4">
        <v>376</v>
      </c>
      <c r="G15" s="4">
        <v>0</v>
      </c>
      <c r="H15" s="4">
        <f t="shared" si="0"/>
        <v>9663.41</v>
      </c>
    </row>
    <row r="16" spans="1:8" x14ac:dyDescent="0.3">
      <c r="A16" s="3">
        <v>14</v>
      </c>
      <c r="B16" s="5">
        <v>44462</v>
      </c>
      <c r="C16" s="3"/>
      <c r="D16" s="7" t="s">
        <v>83</v>
      </c>
      <c r="E16" s="12" t="s">
        <v>84</v>
      </c>
      <c r="F16" s="4">
        <v>0</v>
      </c>
      <c r="G16" s="4">
        <v>50</v>
      </c>
      <c r="H16" s="4">
        <f t="shared" si="0"/>
        <v>9713.41</v>
      </c>
    </row>
    <row r="17" spans="1:10" x14ac:dyDescent="0.3">
      <c r="A17" s="3">
        <v>15</v>
      </c>
      <c r="B17" s="5">
        <v>44462</v>
      </c>
      <c r="C17" s="3" t="s">
        <v>91</v>
      </c>
      <c r="D17" s="7" t="s">
        <v>86</v>
      </c>
      <c r="E17" s="12" t="s">
        <v>84</v>
      </c>
      <c r="F17" s="4">
        <v>0</v>
      </c>
      <c r="G17" s="4">
        <v>120</v>
      </c>
      <c r="H17" s="4">
        <f t="shared" si="0"/>
        <v>9833.41</v>
      </c>
    </row>
    <row r="18" spans="1:10" x14ac:dyDescent="0.3">
      <c r="A18" s="3">
        <v>16</v>
      </c>
      <c r="B18" s="5">
        <v>44463</v>
      </c>
      <c r="C18" s="3" t="s">
        <v>92</v>
      </c>
      <c r="D18" s="7" t="s">
        <v>86</v>
      </c>
      <c r="E18" s="12" t="s">
        <v>84</v>
      </c>
      <c r="F18" s="4">
        <v>0</v>
      </c>
      <c r="G18" s="4">
        <v>120</v>
      </c>
      <c r="H18" s="4">
        <f t="shared" si="0"/>
        <v>9953.41</v>
      </c>
    </row>
    <row r="19" spans="1:10" x14ac:dyDescent="0.3">
      <c r="A19" s="3">
        <v>17</v>
      </c>
      <c r="B19" s="5">
        <v>44466</v>
      </c>
      <c r="C19" s="7">
        <v>108944</v>
      </c>
      <c r="D19" s="7" t="s">
        <v>5</v>
      </c>
      <c r="E19" s="12" t="s">
        <v>6</v>
      </c>
      <c r="F19" s="4">
        <v>65.95</v>
      </c>
      <c r="G19" s="4">
        <v>0</v>
      </c>
      <c r="H19" s="4">
        <f t="shared" si="0"/>
        <v>9887.4599999999991</v>
      </c>
    </row>
    <row r="20" spans="1:10" x14ac:dyDescent="0.3">
      <c r="A20" s="3">
        <v>18</v>
      </c>
      <c r="B20" s="5">
        <v>44466</v>
      </c>
      <c r="C20" s="7" t="s">
        <v>7</v>
      </c>
      <c r="D20" s="7" t="s">
        <v>151</v>
      </c>
      <c r="E20" s="12" t="s">
        <v>8</v>
      </c>
      <c r="F20" s="4">
        <v>23.34</v>
      </c>
      <c r="G20" s="4">
        <v>0</v>
      </c>
      <c r="H20" s="4">
        <f t="shared" si="0"/>
        <v>9864.119999999999</v>
      </c>
    </row>
    <row r="21" spans="1:10" x14ac:dyDescent="0.3">
      <c r="A21" s="3">
        <v>19</v>
      </c>
      <c r="B21" s="5">
        <v>44466</v>
      </c>
      <c r="C21" s="7"/>
      <c r="D21" s="7" t="s">
        <v>83</v>
      </c>
      <c r="E21" s="12" t="s">
        <v>84</v>
      </c>
      <c r="F21" s="4">
        <v>0</v>
      </c>
      <c r="G21" s="4">
        <v>70</v>
      </c>
      <c r="H21" s="4">
        <f t="shared" si="0"/>
        <v>9934.119999999999</v>
      </c>
    </row>
    <row r="22" spans="1:10" x14ac:dyDescent="0.3">
      <c r="A22" s="3">
        <v>20</v>
      </c>
      <c r="B22" s="5">
        <v>44467</v>
      </c>
      <c r="C22" s="7">
        <v>672345</v>
      </c>
      <c r="D22" s="7" t="s">
        <v>12</v>
      </c>
      <c r="E22" s="12" t="s">
        <v>13</v>
      </c>
      <c r="F22" s="4">
        <v>31.98</v>
      </c>
      <c r="G22" s="4">
        <v>0</v>
      </c>
      <c r="H22" s="4">
        <f t="shared" si="0"/>
        <v>9902.14</v>
      </c>
    </row>
    <row r="23" spans="1:10" x14ac:dyDescent="0.3">
      <c r="A23" s="3">
        <v>21</v>
      </c>
      <c r="B23" s="5">
        <v>44467</v>
      </c>
      <c r="C23" s="7">
        <v>40403</v>
      </c>
      <c r="D23" s="7" t="s">
        <v>12</v>
      </c>
      <c r="E23" s="12" t="s">
        <v>13</v>
      </c>
      <c r="F23" s="4">
        <v>89.45</v>
      </c>
      <c r="G23" s="4">
        <v>0</v>
      </c>
      <c r="H23" s="4">
        <f t="shared" si="0"/>
        <v>9812.6899999999987</v>
      </c>
    </row>
    <row r="24" spans="1:10" x14ac:dyDescent="0.3">
      <c r="A24" s="3">
        <v>22</v>
      </c>
      <c r="B24" s="5">
        <v>44467</v>
      </c>
      <c r="C24" s="7"/>
      <c r="D24" s="7" t="s">
        <v>83</v>
      </c>
      <c r="E24" s="12" t="s">
        <v>84</v>
      </c>
      <c r="F24" s="4">
        <v>0</v>
      </c>
      <c r="G24" s="4">
        <v>70</v>
      </c>
      <c r="H24" s="4">
        <f t="shared" si="0"/>
        <v>9882.6899999999987</v>
      </c>
    </row>
    <row r="25" spans="1:10" x14ac:dyDescent="0.3">
      <c r="A25" s="3">
        <v>23</v>
      </c>
      <c r="B25" s="5">
        <v>44468</v>
      </c>
      <c r="C25" s="7" t="s">
        <v>9</v>
      </c>
      <c r="D25" s="32" t="s">
        <v>10</v>
      </c>
      <c r="E25" s="12" t="s">
        <v>11</v>
      </c>
      <c r="F25" s="4">
        <v>10</v>
      </c>
      <c r="G25" s="4">
        <v>0</v>
      </c>
      <c r="H25" s="4">
        <f t="shared" ref="H25:H28" si="1">H24-F25+G25</f>
        <v>9872.6899999999987</v>
      </c>
      <c r="J25" s="17"/>
    </row>
    <row r="26" spans="1:10" ht="18" customHeight="1" x14ac:dyDescent="0.3">
      <c r="A26" s="3">
        <v>24</v>
      </c>
      <c r="B26" s="5">
        <v>44469</v>
      </c>
      <c r="C26" s="7" t="s">
        <v>14</v>
      </c>
      <c r="D26" s="7" t="s">
        <v>15</v>
      </c>
      <c r="E26" s="12" t="s">
        <v>8</v>
      </c>
      <c r="F26" s="4">
        <v>48.34</v>
      </c>
      <c r="G26" s="4">
        <v>0</v>
      </c>
      <c r="H26" s="4">
        <f t="shared" si="1"/>
        <v>9824.3499999999985</v>
      </c>
      <c r="J26" s="17"/>
    </row>
    <row r="27" spans="1:10" ht="18" customHeight="1" x14ac:dyDescent="0.3">
      <c r="A27" s="3">
        <v>25</v>
      </c>
      <c r="B27" s="5">
        <v>44469</v>
      </c>
      <c r="C27" s="7"/>
      <c r="D27" s="7" t="s">
        <v>83</v>
      </c>
      <c r="E27" s="12" t="s">
        <v>84</v>
      </c>
      <c r="F27" s="4">
        <v>0</v>
      </c>
      <c r="G27" s="4">
        <v>70</v>
      </c>
      <c r="H27" s="4">
        <f t="shared" si="1"/>
        <v>9894.3499999999985</v>
      </c>
    </row>
    <row r="28" spans="1:10" x14ac:dyDescent="0.3">
      <c r="A28" s="3">
        <v>26</v>
      </c>
      <c r="B28" s="5">
        <v>44469</v>
      </c>
      <c r="C28" s="7"/>
      <c r="D28" s="7" t="s">
        <v>43</v>
      </c>
      <c r="E28" s="12" t="s">
        <v>298</v>
      </c>
      <c r="F28" s="4">
        <f>5+5</f>
        <v>10</v>
      </c>
      <c r="G28" s="4">
        <v>0</v>
      </c>
      <c r="H28" s="4">
        <f t="shared" si="1"/>
        <v>9884.3499999999985</v>
      </c>
    </row>
    <row r="29" spans="1:10" ht="30" customHeight="1" x14ac:dyDescent="0.3">
      <c r="A29" s="3"/>
      <c r="B29" s="3"/>
      <c r="C29" s="7"/>
      <c r="D29" s="8"/>
      <c r="E29" s="19" t="s">
        <v>96</v>
      </c>
      <c r="F29" s="19">
        <f>SUM(F3:F28)</f>
        <v>655.06000000000006</v>
      </c>
      <c r="G29" s="19">
        <f>SUM(G3:G28)</f>
        <v>3843.31</v>
      </c>
      <c r="H29" s="11">
        <f>H2-F29+G29</f>
        <v>9884.35</v>
      </c>
      <c r="I29" s="17"/>
    </row>
    <row r="30" spans="1:10" ht="28.8" x14ac:dyDescent="0.3">
      <c r="A30" s="43" t="s">
        <v>48</v>
      </c>
      <c r="B30" s="44"/>
      <c r="C30" s="44"/>
      <c r="D30" s="44"/>
      <c r="E30" s="44"/>
      <c r="F30" s="44"/>
      <c r="G30" s="45"/>
      <c r="H30" s="9" t="s">
        <v>45</v>
      </c>
    </row>
    <row r="31" spans="1:10" s="1" customFormat="1" x14ac:dyDescent="0.3">
      <c r="A31" s="2" t="s">
        <v>0</v>
      </c>
      <c r="B31" s="2" t="s">
        <v>3</v>
      </c>
      <c r="C31" s="14" t="s">
        <v>4</v>
      </c>
      <c r="D31" s="2" t="s">
        <v>1</v>
      </c>
      <c r="E31" s="2" t="s">
        <v>2</v>
      </c>
      <c r="F31" s="2" t="s">
        <v>41</v>
      </c>
      <c r="G31" s="2" t="s">
        <v>42</v>
      </c>
      <c r="H31" s="10">
        <f>H29</f>
        <v>9884.35</v>
      </c>
    </row>
    <row r="32" spans="1:10" x14ac:dyDescent="0.3">
      <c r="A32" s="3">
        <v>27</v>
      </c>
      <c r="B32" s="5">
        <v>44470</v>
      </c>
      <c r="C32" s="6"/>
      <c r="D32" s="7" t="s">
        <v>97</v>
      </c>
      <c r="E32" s="12" t="s">
        <v>98</v>
      </c>
      <c r="F32" s="4">
        <v>0</v>
      </c>
      <c r="G32" s="4">
        <v>7547.49</v>
      </c>
      <c r="H32" s="4">
        <f>H31-F32+G32</f>
        <v>17431.84</v>
      </c>
    </row>
    <row r="33" spans="1:10" x14ac:dyDescent="0.3">
      <c r="A33" s="3">
        <v>28</v>
      </c>
      <c r="B33" s="5">
        <v>44470</v>
      </c>
      <c r="C33" s="6"/>
      <c r="D33" s="7" t="s">
        <v>43</v>
      </c>
      <c r="E33" s="12" t="s">
        <v>84</v>
      </c>
      <c r="F33" s="4">
        <v>0</v>
      </c>
      <c r="G33" s="4">
        <v>140</v>
      </c>
      <c r="H33" s="4">
        <f t="shared" ref="H33:H46" si="2">H32-F33+G33</f>
        <v>17571.84</v>
      </c>
    </row>
    <row r="34" spans="1:10" x14ac:dyDescent="0.3">
      <c r="A34" s="3">
        <v>29</v>
      </c>
      <c r="B34" s="5">
        <v>44475</v>
      </c>
      <c r="C34" s="6"/>
      <c r="D34" s="7" t="s">
        <v>43</v>
      </c>
      <c r="E34" s="12" t="s">
        <v>84</v>
      </c>
      <c r="F34" s="4">
        <v>0</v>
      </c>
      <c r="G34" s="4">
        <v>70</v>
      </c>
      <c r="H34" s="4">
        <f t="shared" si="2"/>
        <v>17641.84</v>
      </c>
    </row>
    <row r="35" spans="1:10" x14ac:dyDescent="0.3">
      <c r="A35" s="3">
        <v>30</v>
      </c>
      <c r="B35" s="5">
        <v>44477</v>
      </c>
      <c r="C35" s="6"/>
      <c r="D35" s="7" t="s">
        <v>43</v>
      </c>
      <c r="E35" s="12" t="s">
        <v>84</v>
      </c>
      <c r="F35" s="4">
        <v>0</v>
      </c>
      <c r="G35" s="4">
        <v>120</v>
      </c>
      <c r="H35" s="4">
        <f t="shared" si="2"/>
        <v>17761.84</v>
      </c>
    </row>
    <row r="36" spans="1:10" ht="28.8" x14ac:dyDescent="0.3">
      <c r="A36" s="3">
        <v>31</v>
      </c>
      <c r="B36" s="5">
        <v>44476</v>
      </c>
      <c r="C36" s="6" t="s">
        <v>18</v>
      </c>
      <c r="D36" s="7" t="s">
        <v>19</v>
      </c>
      <c r="E36" s="12" t="s">
        <v>20</v>
      </c>
      <c r="F36" s="4">
        <v>530.54999999999995</v>
      </c>
      <c r="G36" s="4">
        <v>0</v>
      </c>
      <c r="H36" s="4">
        <f t="shared" si="2"/>
        <v>17231.29</v>
      </c>
      <c r="I36" s="33" t="s">
        <v>131</v>
      </c>
    </row>
    <row r="37" spans="1:10" x14ac:dyDescent="0.3">
      <c r="A37" s="3">
        <v>32</v>
      </c>
      <c r="B37" s="5">
        <v>44480</v>
      </c>
      <c r="C37" s="6" t="s">
        <v>21</v>
      </c>
      <c r="D37" s="7" t="s">
        <v>22</v>
      </c>
      <c r="E37" s="12" t="s">
        <v>20</v>
      </c>
      <c r="F37" s="4">
        <v>30</v>
      </c>
      <c r="G37" s="4">
        <v>0</v>
      </c>
      <c r="H37" s="4">
        <f t="shared" si="2"/>
        <v>17201.29</v>
      </c>
    </row>
    <row r="38" spans="1:10" x14ac:dyDescent="0.3">
      <c r="A38" s="3">
        <v>33</v>
      </c>
      <c r="B38" s="5">
        <v>44481</v>
      </c>
      <c r="C38" s="6">
        <v>7717</v>
      </c>
      <c r="D38" s="7" t="s">
        <v>152</v>
      </c>
      <c r="E38" s="12" t="s">
        <v>20</v>
      </c>
      <c r="F38" s="4">
        <v>60</v>
      </c>
      <c r="G38" s="4">
        <v>0</v>
      </c>
      <c r="H38" s="4">
        <f t="shared" si="2"/>
        <v>17141.29</v>
      </c>
      <c r="I38" s="17"/>
      <c r="J38" s="17"/>
    </row>
    <row r="39" spans="1:10" x14ac:dyDescent="0.3">
      <c r="A39" s="3">
        <v>34</v>
      </c>
      <c r="B39" s="5">
        <v>44481</v>
      </c>
      <c r="C39" s="6" t="s">
        <v>28</v>
      </c>
      <c r="D39" s="7" t="s">
        <v>153</v>
      </c>
      <c r="E39" s="12" t="s">
        <v>29</v>
      </c>
      <c r="F39" s="4">
        <v>550</v>
      </c>
      <c r="G39" s="4">
        <v>0</v>
      </c>
      <c r="H39" s="4">
        <f t="shared" si="2"/>
        <v>16591.29</v>
      </c>
    </row>
    <row r="40" spans="1:10" x14ac:dyDescent="0.3">
      <c r="A40" s="3">
        <v>35</v>
      </c>
      <c r="B40" s="5">
        <v>44481</v>
      </c>
      <c r="C40" s="6">
        <v>389937</v>
      </c>
      <c r="D40" s="7" t="s">
        <v>23</v>
      </c>
      <c r="E40" s="12" t="s">
        <v>24</v>
      </c>
      <c r="F40" s="4">
        <v>24</v>
      </c>
      <c r="G40" s="4">
        <v>0</v>
      </c>
      <c r="H40" s="4">
        <f t="shared" si="2"/>
        <v>16567.29</v>
      </c>
    </row>
    <row r="41" spans="1:10" x14ac:dyDescent="0.3">
      <c r="A41" s="3">
        <v>36</v>
      </c>
      <c r="B41" s="5">
        <v>44484</v>
      </c>
      <c r="C41" s="6"/>
      <c r="D41" s="7" t="s">
        <v>43</v>
      </c>
      <c r="E41" s="12" t="s">
        <v>84</v>
      </c>
      <c r="F41" s="4">
        <v>0</v>
      </c>
      <c r="G41" s="4">
        <v>70</v>
      </c>
      <c r="H41" s="4">
        <f t="shared" si="2"/>
        <v>16637.29</v>
      </c>
    </row>
    <row r="42" spans="1:10" x14ac:dyDescent="0.3">
      <c r="A42" s="3">
        <v>37</v>
      </c>
      <c r="B42" s="5">
        <v>44488</v>
      </c>
      <c r="C42" s="6" t="s">
        <v>27</v>
      </c>
      <c r="D42" s="7" t="s">
        <v>26</v>
      </c>
      <c r="E42" s="12" t="s">
        <v>25</v>
      </c>
      <c r="F42" s="4">
        <v>34.99</v>
      </c>
      <c r="G42" s="4">
        <v>0</v>
      </c>
      <c r="H42" s="4">
        <f t="shared" si="2"/>
        <v>16602.3</v>
      </c>
    </row>
    <row r="43" spans="1:10" x14ac:dyDescent="0.3">
      <c r="A43" s="3">
        <v>38</v>
      </c>
      <c r="B43" s="5">
        <v>44488</v>
      </c>
      <c r="C43" s="6"/>
      <c r="D43" s="7" t="s">
        <v>43</v>
      </c>
      <c r="E43" s="12" t="s">
        <v>84</v>
      </c>
      <c r="F43" s="4">
        <v>0</v>
      </c>
      <c r="G43" s="4">
        <v>120</v>
      </c>
      <c r="H43" s="4">
        <f t="shared" si="2"/>
        <v>16722.3</v>
      </c>
    </row>
    <row r="44" spans="1:10" x14ac:dyDescent="0.3">
      <c r="A44" s="3">
        <v>39</v>
      </c>
      <c r="B44" s="5">
        <v>44491</v>
      </c>
      <c r="C44" s="6">
        <v>800</v>
      </c>
      <c r="D44" s="7" t="s">
        <v>154</v>
      </c>
      <c r="E44" s="12" t="s">
        <v>30</v>
      </c>
      <c r="F44" s="4">
        <v>78.8</v>
      </c>
      <c r="G44" s="4">
        <v>0</v>
      </c>
      <c r="H44" s="4">
        <f t="shared" si="2"/>
        <v>16643.5</v>
      </c>
    </row>
    <row r="45" spans="1:10" x14ac:dyDescent="0.3">
      <c r="A45" s="3">
        <v>40</v>
      </c>
      <c r="B45" s="5">
        <v>44498</v>
      </c>
      <c r="C45" s="6"/>
      <c r="D45" s="7" t="s">
        <v>100</v>
      </c>
      <c r="E45" s="12" t="s">
        <v>101</v>
      </c>
      <c r="F45" s="34">
        <v>0</v>
      </c>
      <c r="G45" s="34">
        <v>1000</v>
      </c>
      <c r="H45" s="4">
        <f t="shared" si="2"/>
        <v>17643.5</v>
      </c>
    </row>
    <row r="46" spans="1:10" x14ac:dyDescent="0.3">
      <c r="A46" s="3">
        <v>41</v>
      </c>
      <c r="B46" s="5">
        <v>44498</v>
      </c>
      <c r="C46" s="6">
        <v>3706</v>
      </c>
      <c r="D46" s="7" t="s">
        <v>65</v>
      </c>
      <c r="E46" s="12" t="s">
        <v>119</v>
      </c>
      <c r="F46" s="34">
        <v>29.19</v>
      </c>
      <c r="G46" s="34">
        <v>0</v>
      </c>
      <c r="H46" s="4">
        <f t="shared" si="2"/>
        <v>17614.310000000001</v>
      </c>
      <c r="I46" s="17"/>
    </row>
    <row r="47" spans="1:10" x14ac:dyDescent="0.3">
      <c r="A47" s="3"/>
      <c r="B47" s="3"/>
      <c r="C47" s="3"/>
      <c r="D47" s="7"/>
      <c r="E47" s="19" t="s">
        <v>99</v>
      </c>
      <c r="F47" s="19">
        <f>SUM(F32:F46)</f>
        <v>1337.53</v>
      </c>
      <c r="G47" s="19">
        <f>SUM(G32:G46)</f>
        <v>9067.49</v>
      </c>
      <c r="H47" s="11">
        <f>H29-F47+G47</f>
        <v>17614.309999999998</v>
      </c>
    </row>
    <row r="48" spans="1:10" ht="32.25" customHeight="1" x14ac:dyDescent="0.3">
      <c r="A48" s="43" t="s">
        <v>47</v>
      </c>
      <c r="B48" s="44"/>
      <c r="C48" s="44"/>
      <c r="D48" s="44"/>
      <c r="E48" s="44"/>
      <c r="F48" s="44"/>
      <c r="G48" s="45"/>
      <c r="H48" s="9" t="s">
        <v>46</v>
      </c>
    </row>
    <row r="49" spans="1:8" x14ac:dyDescent="0.3">
      <c r="A49" s="2" t="s">
        <v>0</v>
      </c>
      <c r="B49" s="2" t="s">
        <v>3</v>
      </c>
      <c r="C49" s="14" t="s">
        <v>4</v>
      </c>
      <c r="D49" s="2" t="s">
        <v>1</v>
      </c>
      <c r="E49" s="2" t="s">
        <v>2</v>
      </c>
      <c r="F49" s="2" t="s">
        <v>41</v>
      </c>
      <c r="G49" s="2" t="s">
        <v>42</v>
      </c>
      <c r="H49" s="10">
        <f>H47</f>
        <v>17614.309999999998</v>
      </c>
    </row>
    <row r="50" spans="1:8" x14ac:dyDescent="0.3">
      <c r="A50" s="3">
        <v>42</v>
      </c>
      <c r="B50" s="5">
        <v>44502</v>
      </c>
      <c r="C50" s="6"/>
      <c r="D50" s="7" t="s">
        <v>43</v>
      </c>
      <c r="E50" s="6" t="s">
        <v>102</v>
      </c>
      <c r="F50" s="4">
        <v>0</v>
      </c>
      <c r="G50" s="4">
        <v>500</v>
      </c>
      <c r="H50" s="4">
        <f>H49-F50+G50</f>
        <v>18114.309999999998</v>
      </c>
    </row>
    <row r="51" spans="1:8" x14ac:dyDescent="0.3">
      <c r="A51" s="3">
        <v>43</v>
      </c>
      <c r="B51" s="5">
        <v>44504</v>
      </c>
      <c r="C51" s="6" t="s">
        <v>31</v>
      </c>
      <c r="D51" s="7" t="s">
        <v>15</v>
      </c>
      <c r="E51" s="6" t="s">
        <v>32</v>
      </c>
      <c r="F51" s="4">
        <v>103.74</v>
      </c>
      <c r="G51" s="4">
        <v>0</v>
      </c>
      <c r="H51" s="4">
        <f t="shared" ref="H51:H75" si="3">H50-F51+G51</f>
        <v>18010.569999999996</v>
      </c>
    </row>
    <row r="52" spans="1:8" x14ac:dyDescent="0.3">
      <c r="A52" s="3">
        <v>44</v>
      </c>
      <c r="B52" s="5">
        <v>44504</v>
      </c>
      <c r="C52" s="6"/>
      <c r="D52" s="7" t="s">
        <v>43</v>
      </c>
      <c r="E52" s="6" t="s">
        <v>84</v>
      </c>
      <c r="F52" s="4">
        <v>0</v>
      </c>
      <c r="G52" s="4">
        <v>120</v>
      </c>
      <c r="H52" s="4">
        <f t="shared" si="3"/>
        <v>18130.569999999996</v>
      </c>
    </row>
    <row r="53" spans="1:8" x14ac:dyDescent="0.3">
      <c r="A53" s="3">
        <v>45</v>
      </c>
      <c r="B53" s="5">
        <v>44508</v>
      </c>
      <c r="C53" s="6">
        <v>442</v>
      </c>
      <c r="D53" s="7" t="s">
        <v>155</v>
      </c>
      <c r="E53" s="6" t="s">
        <v>33</v>
      </c>
      <c r="F53" s="4">
        <v>300</v>
      </c>
      <c r="G53" s="4">
        <v>0</v>
      </c>
      <c r="H53" s="4">
        <f t="shared" si="3"/>
        <v>17830.569999999996</v>
      </c>
    </row>
    <row r="54" spans="1:8" x14ac:dyDescent="0.3">
      <c r="A54" s="3">
        <v>46</v>
      </c>
      <c r="B54" s="5">
        <v>44509</v>
      </c>
      <c r="C54" s="6">
        <v>50895</v>
      </c>
      <c r="D54" s="7" t="s">
        <v>156</v>
      </c>
      <c r="E54" s="6" t="s">
        <v>34</v>
      </c>
      <c r="F54" s="4">
        <v>99</v>
      </c>
      <c r="G54" s="4">
        <v>0</v>
      </c>
      <c r="H54" s="4">
        <f t="shared" si="3"/>
        <v>17731.569999999996</v>
      </c>
    </row>
    <row r="55" spans="1:8" x14ac:dyDescent="0.3">
      <c r="A55" s="3">
        <v>47</v>
      </c>
      <c r="B55" s="5">
        <v>44509</v>
      </c>
      <c r="C55" s="6">
        <v>2066</v>
      </c>
      <c r="D55" s="7" t="s">
        <v>35</v>
      </c>
      <c r="E55" s="6" t="s">
        <v>36</v>
      </c>
      <c r="F55" s="4">
        <v>113.7</v>
      </c>
      <c r="G55" s="4">
        <v>0</v>
      </c>
      <c r="H55" s="4">
        <f t="shared" si="3"/>
        <v>17617.869999999995</v>
      </c>
    </row>
    <row r="56" spans="1:8" x14ac:dyDescent="0.3">
      <c r="A56" s="3">
        <v>48</v>
      </c>
      <c r="B56" s="5">
        <v>44509</v>
      </c>
      <c r="C56" s="6">
        <v>211109278</v>
      </c>
      <c r="D56" s="7" t="s">
        <v>157</v>
      </c>
      <c r="E56" s="6" t="s">
        <v>37</v>
      </c>
      <c r="F56" s="4">
        <v>51</v>
      </c>
      <c r="G56" s="4">
        <v>0</v>
      </c>
      <c r="H56" s="4">
        <f t="shared" si="3"/>
        <v>17566.869999999995</v>
      </c>
    </row>
    <row r="57" spans="1:8" x14ac:dyDescent="0.3">
      <c r="A57" s="3">
        <v>49</v>
      </c>
      <c r="B57" s="5">
        <v>44509</v>
      </c>
      <c r="C57" s="6" t="s">
        <v>38</v>
      </c>
      <c r="D57" s="7" t="s">
        <v>40</v>
      </c>
      <c r="E57" s="6" t="s">
        <v>39</v>
      </c>
      <c r="F57" s="4">
        <v>69.98</v>
      </c>
      <c r="G57" s="4">
        <v>0</v>
      </c>
      <c r="H57" s="4">
        <f t="shared" si="3"/>
        <v>17496.889999999996</v>
      </c>
    </row>
    <row r="58" spans="1:8" x14ac:dyDescent="0.3">
      <c r="A58" s="3">
        <v>50</v>
      </c>
      <c r="B58" s="5">
        <v>44510</v>
      </c>
      <c r="C58" s="6" t="s">
        <v>93</v>
      </c>
      <c r="D58" s="7" t="s">
        <v>86</v>
      </c>
      <c r="E58" s="6" t="s">
        <v>84</v>
      </c>
      <c r="F58" s="4">
        <v>0</v>
      </c>
      <c r="G58" s="4">
        <v>50</v>
      </c>
      <c r="H58" s="4">
        <f t="shared" si="3"/>
        <v>17546.889999999996</v>
      </c>
    </row>
    <row r="59" spans="1:8" x14ac:dyDescent="0.3">
      <c r="A59" s="3">
        <v>51</v>
      </c>
      <c r="B59" s="5">
        <v>44512</v>
      </c>
      <c r="C59" s="6"/>
      <c r="D59" s="7" t="s">
        <v>43</v>
      </c>
      <c r="E59" s="6" t="s">
        <v>84</v>
      </c>
      <c r="F59" s="4">
        <v>0</v>
      </c>
      <c r="G59" s="4">
        <f>120+120</f>
        <v>240</v>
      </c>
      <c r="H59" s="4">
        <f t="shared" si="3"/>
        <v>17786.889999999996</v>
      </c>
    </row>
    <row r="60" spans="1:8" x14ac:dyDescent="0.3">
      <c r="A60" s="3">
        <v>52</v>
      </c>
      <c r="B60" s="5">
        <v>44517</v>
      </c>
      <c r="C60" s="6"/>
      <c r="D60" s="7" t="s">
        <v>43</v>
      </c>
      <c r="E60" s="6" t="s">
        <v>84</v>
      </c>
      <c r="F60" s="4">
        <v>0</v>
      </c>
      <c r="G60" s="4">
        <v>70</v>
      </c>
      <c r="H60" s="4">
        <f t="shared" si="3"/>
        <v>17856.889999999996</v>
      </c>
    </row>
    <row r="61" spans="1:8" x14ac:dyDescent="0.3">
      <c r="A61" s="3">
        <v>53</v>
      </c>
      <c r="B61" s="5">
        <v>44517</v>
      </c>
      <c r="C61" s="6">
        <v>8030</v>
      </c>
      <c r="D61" s="7" t="s">
        <v>23</v>
      </c>
      <c r="E61" s="6" t="s">
        <v>53</v>
      </c>
      <c r="F61" s="4">
        <v>10</v>
      </c>
      <c r="G61" s="4">
        <v>0</v>
      </c>
      <c r="H61" s="4">
        <f t="shared" si="3"/>
        <v>17846.889999999996</v>
      </c>
    </row>
    <row r="62" spans="1:8" x14ac:dyDescent="0.3">
      <c r="A62" s="3">
        <v>54</v>
      </c>
      <c r="B62" s="5">
        <v>44518</v>
      </c>
      <c r="C62" s="6">
        <v>54604</v>
      </c>
      <c r="D62" s="7" t="s">
        <v>12</v>
      </c>
      <c r="E62" s="6" t="s">
        <v>53</v>
      </c>
      <c r="F62" s="4">
        <v>9.9600000000000009</v>
      </c>
      <c r="G62" s="4">
        <v>0</v>
      </c>
      <c r="H62" s="4">
        <f t="shared" si="3"/>
        <v>17836.929999999997</v>
      </c>
    </row>
    <row r="63" spans="1:8" x14ac:dyDescent="0.3">
      <c r="A63" s="3">
        <v>55</v>
      </c>
      <c r="B63" s="5">
        <v>44518</v>
      </c>
      <c r="C63" s="6">
        <v>109264</v>
      </c>
      <c r="D63" s="7" t="s">
        <v>159</v>
      </c>
      <c r="E63" s="6" t="s">
        <v>53</v>
      </c>
      <c r="F63" s="4">
        <v>19.989999999999998</v>
      </c>
      <c r="G63" s="4">
        <v>0</v>
      </c>
      <c r="H63" s="4">
        <f t="shared" si="3"/>
        <v>17816.939999999995</v>
      </c>
    </row>
    <row r="64" spans="1:8" x14ac:dyDescent="0.3">
      <c r="A64" s="3">
        <v>56</v>
      </c>
      <c r="B64" s="5">
        <v>44517</v>
      </c>
      <c r="C64" s="6" t="s">
        <v>54</v>
      </c>
      <c r="D64" s="32" t="s">
        <v>158</v>
      </c>
      <c r="E64" s="6" t="s">
        <v>53</v>
      </c>
      <c r="F64" s="4">
        <v>39.9</v>
      </c>
      <c r="G64" s="4">
        <v>0</v>
      </c>
      <c r="H64" s="4">
        <f t="shared" si="3"/>
        <v>17777.039999999994</v>
      </c>
    </row>
    <row r="65" spans="1:8" x14ac:dyDescent="0.3">
      <c r="A65" s="3">
        <v>57</v>
      </c>
      <c r="B65" s="5">
        <v>44517</v>
      </c>
      <c r="C65" s="6">
        <v>20141</v>
      </c>
      <c r="D65" s="7" t="s">
        <v>23</v>
      </c>
      <c r="E65" s="6" t="s">
        <v>53</v>
      </c>
      <c r="F65" s="4">
        <v>270</v>
      </c>
      <c r="G65" s="4">
        <v>0</v>
      </c>
      <c r="H65" s="4">
        <f t="shared" si="3"/>
        <v>17507.039999999994</v>
      </c>
    </row>
    <row r="66" spans="1:8" x14ac:dyDescent="0.3">
      <c r="A66" s="3">
        <v>58</v>
      </c>
      <c r="B66" s="5">
        <v>44522</v>
      </c>
      <c r="C66" s="6"/>
      <c r="D66" s="7" t="s">
        <v>43</v>
      </c>
      <c r="E66" s="6" t="s">
        <v>84</v>
      </c>
      <c r="F66" s="4">
        <v>0</v>
      </c>
      <c r="G66" s="4">
        <f>50+70</f>
        <v>120</v>
      </c>
      <c r="H66" s="4">
        <f t="shared" si="3"/>
        <v>17627.039999999994</v>
      </c>
    </row>
    <row r="67" spans="1:8" x14ac:dyDescent="0.3">
      <c r="A67" s="3">
        <v>59</v>
      </c>
      <c r="B67" s="13">
        <v>44524</v>
      </c>
      <c r="C67" s="6">
        <v>726769</v>
      </c>
      <c r="D67" s="7" t="s">
        <v>160</v>
      </c>
      <c r="E67" s="6" t="s">
        <v>55</v>
      </c>
      <c r="F67" s="4">
        <v>5.99</v>
      </c>
      <c r="G67" s="4">
        <v>0</v>
      </c>
      <c r="H67" s="4">
        <f t="shared" si="3"/>
        <v>17621.049999999992</v>
      </c>
    </row>
    <row r="68" spans="1:8" x14ac:dyDescent="0.3">
      <c r="A68" s="3">
        <v>60</v>
      </c>
      <c r="B68" s="5">
        <v>44524</v>
      </c>
      <c r="C68" s="6">
        <v>2079614</v>
      </c>
      <c r="D68" s="7" t="s">
        <v>160</v>
      </c>
      <c r="E68" s="6" t="s">
        <v>55</v>
      </c>
      <c r="F68" s="4">
        <v>51.91</v>
      </c>
      <c r="G68" s="4">
        <v>0</v>
      </c>
      <c r="H68" s="4">
        <f t="shared" si="3"/>
        <v>17569.139999999992</v>
      </c>
    </row>
    <row r="69" spans="1:8" x14ac:dyDescent="0.3">
      <c r="A69" s="3">
        <v>61</v>
      </c>
      <c r="B69" s="5">
        <v>44479</v>
      </c>
      <c r="C69" s="35">
        <v>87667</v>
      </c>
      <c r="D69" s="7" t="s">
        <v>12</v>
      </c>
      <c r="E69" s="6" t="s">
        <v>55</v>
      </c>
      <c r="F69" s="4">
        <v>73.459999999999994</v>
      </c>
      <c r="G69" s="4">
        <v>0</v>
      </c>
      <c r="H69" s="4">
        <f t="shared" si="3"/>
        <v>17495.679999999993</v>
      </c>
    </row>
    <row r="70" spans="1:8" x14ac:dyDescent="0.3">
      <c r="A70" s="3">
        <v>62</v>
      </c>
      <c r="B70" s="5">
        <v>44523</v>
      </c>
      <c r="C70" s="6">
        <v>402620</v>
      </c>
      <c r="D70" s="7" t="s">
        <v>23</v>
      </c>
      <c r="E70" s="6" t="s">
        <v>55</v>
      </c>
      <c r="F70" s="4">
        <v>78</v>
      </c>
      <c r="G70" s="4">
        <v>0</v>
      </c>
      <c r="H70" s="4">
        <f t="shared" si="3"/>
        <v>17417.679999999993</v>
      </c>
    </row>
    <row r="71" spans="1:8" x14ac:dyDescent="0.3">
      <c r="A71" s="3">
        <v>63</v>
      </c>
      <c r="B71" s="5">
        <v>44524</v>
      </c>
      <c r="C71" s="6" t="s">
        <v>57</v>
      </c>
      <c r="D71" s="7" t="s">
        <v>56</v>
      </c>
      <c r="E71" s="6" t="s">
        <v>55</v>
      </c>
      <c r="F71" s="4">
        <v>157.93</v>
      </c>
      <c r="G71" s="4">
        <v>0</v>
      </c>
      <c r="H71" s="4">
        <f t="shared" si="3"/>
        <v>17259.749999999993</v>
      </c>
    </row>
    <row r="72" spans="1:8" x14ac:dyDescent="0.3">
      <c r="A72" s="3">
        <v>64</v>
      </c>
      <c r="B72" s="5">
        <v>44524</v>
      </c>
      <c r="C72" s="6" t="s">
        <v>58</v>
      </c>
      <c r="D72" s="7" t="s">
        <v>59</v>
      </c>
      <c r="E72" s="6" t="s">
        <v>55</v>
      </c>
      <c r="F72" s="4">
        <v>50</v>
      </c>
      <c r="G72" s="4">
        <v>0</v>
      </c>
      <c r="H72" s="4">
        <f t="shared" si="3"/>
        <v>17209.749999999993</v>
      </c>
    </row>
    <row r="73" spans="1:8" x14ac:dyDescent="0.3">
      <c r="A73" s="3">
        <v>65</v>
      </c>
      <c r="B73" s="5">
        <v>44525</v>
      </c>
      <c r="C73" s="6">
        <v>114079</v>
      </c>
      <c r="D73" s="7" t="s">
        <v>60</v>
      </c>
      <c r="E73" s="6" t="s">
        <v>161</v>
      </c>
      <c r="F73" s="4">
        <v>325</v>
      </c>
      <c r="G73" s="4">
        <v>0</v>
      </c>
      <c r="H73" s="4">
        <f t="shared" si="3"/>
        <v>16884.749999999993</v>
      </c>
    </row>
    <row r="74" spans="1:8" x14ac:dyDescent="0.3">
      <c r="A74" s="3">
        <v>66</v>
      </c>
      <c r="B74" s="5">
        <v>44518</v>
      </c>
      <c r="C74" s="6" t="s">
        <v>50</v>
      </c>
      <c r="D74" s="7" t="s">
        <v>51</v>
      </c>
      <c r="E74" s="6" t="s">
        <v>52</v>
      </c>
      <c r="F74" s="4">
        <v>4428</v>
      </c>
      <c r="G74" s="4">
        <v>0</v>
      </c>
      <c r="H74" s="4">
        <f t="shared" si="3"/>
        <v>12456.749999999993</v>
      </c>
    </row>
    <row r="75" spans="1:8" x14ac:dyDescent="0.3">
      <c r="A75" s="3">
        <v>67</v>
      </c>
      <c r="B75" s="5">
        <v>44530</v>
      </c>
      <c r="C75" s="3"/>
      <c r="D75" s="6" t="s">
        <v>43</v>
      </c>
      <c r="E75" s="12" t="s">
        <v>44</v>
      </c>
      <c r="F75" s="4">
        <f>5+4+5+20</f>
        <v>34</v>
      </c>
      <c r="G75" s="4">
        <v>0</v>
      </c>
      <c r="H75" s="4">
        <f t="shared" si="3"/>
        <v>12422.749999999993</v>
      </c>
    </row>
    <row r="76" spans="1:8" ht="37.5" customHeight="1" x14ac:dyDescent="0.3">
      <c r="A76" s="3"/>
      <c r="B76" s="3"/>
      <c r="C76" s="3"/>
      <c r="D76" s="3"/>
      <c r="E76" s="19" t="s">
        <v>103</v>
      </c>
      <c r="F76" s="19">
        <f>SUM(F50:F75)</f>
        <v>6291.56</v>
      </c>
      <c r="G76" s="19">
        <f>SUM(G50:G75)</f>
        <v>1100</v>
      </c>
      <c r="H76" s="11">
        <f>H47-F76+G76</f>
        <v>12422.749999999996</v>
      </c>
    </row>
    <row r="77" spans="1:8" ht="28.8" x14ac:dyDescent="0.3">
      <c r="A77" s="43" t="s">
        <v>61</v>
      </c>
      <c r="B77" s="44"/>
      <c r="C77" s="44"/>
      <c r="D77" s="44"/>
      <c r="E77" s="44"/>
      <c r="F77" s="44"/>
      <c r="G77" s="45"/>
      <c r="H77" s="9" t="s">
        <v>64</v>
      </c>
    </row>
    <row r="78" spans="1:8" ht="29.4" customHeight="1" x14ac:dyDescent="0.3">
      <c r="A78" s="2" t="s">
        <v>0</v>
      </c>
      <c r="B78" s="2" t="s">
        <v>3</v>
      </c>
      <c r="C78" s="14" t="s">
        <v>4</v>
      </c>
      <c r="D78" s="2" t="s">
        <v>1</v>
      </c>
      <c r="E78" s="2" t="s">
        <v>2</v>
      </c>
      <c r="F78" s="2" t="s">
        <v>41</v>
      </c>
      <c r="G78" s="2" t="s">
        <v>42</v>
      </c>
      <c r="H78" s="10">
        <f>H76</f>
        <v>12422.749999999996</v>
      </c>
    </row>
    <row r="79" spans="1:8" x14ac:dyDescent="0.3">
      <c r="A79" s="3">
        <v>68</v>
      </c>
      <c r="B79" s="5">
        <v>44531</v>
      </c>
      <c r="C79" s="3"/>
      <c r="D79" s="6" t="s">
        <v>115</v>
      </c>
      <c r="E79" s="6" t="s">
        <v>116</v>
      </c>
      <c r="F79" s="4">
        <v>90</v>
      </c>
      <c r="G79" s="4">
        <v>0</v>
      </c>
      <c r="H79" s="4">
        <f>H78-F79+G79</f>
        <v>12332.749999999996</v>
      </c>
    </row>
    <row r="80" spans="1:8" x14ac:dyDescent="0.3">
      <c r="A80" s="3">
        <v>69</v>
      </c>
      <c r="B80" s="5">
        <v>44531</v>
      </c>
      <c r="C80" s="3" t="s">
        <v>94</v>
      </c>
      <c r="D80" s="6" t="s">
        <v>86</v>
      </c>
      <c r="E80" s="6" t="s">
        <v>84</v>
      </c>
      <c r="F80" s="4">
        <v>0</v>
      </c>
      <c r="G80" s="4">
        <v>120</v>
      </c>
      <c r="H80" s="4">
        <f t="shared" ref="H80:H99" si="4">H79-F80+G80</f>
        <v>12452.749999999996</v>
      </c>
    </row>
    <row r="81" spans="1:8" x14ac:dyDescent="0.3">
      <c r="A81" s="3">
        <v>70</v>
      </c>
      <c r="B81" s="5">
        <v>44532</v>
      </c>
      <c r="C81" s="3"/>
      <c r="D81" s="6" t="s">
        <v>43</v>
      </c>
      <c r="E81" s="6" t="s">
        <v>84</v>
      </c>
      <c r="F81" s="4">
        <v>0</v>
      </c>
      <c r="G81" s="4">
        <v>70</v>
      </c>
      <c r="H81" s="4">
        <f t="shared" si="4"/>
        <v>12522.749999999996</v>
      </c>
    </row>
    <row r="82" spans="1:8" x14ac:dyDescent="0.3">
      <c r="A82" s="3">
        <v>71</v>
      </c>
      <c r="B82" s="5">
        <v>44533</v>
      </c>
      <c r="C82" s="3">
        <v>141</v>
      </c>
      <c r="D82" s="6" t="s">
        <v>66</v>
      </c>
      <c r="E82" s="6" t="s">
        <v>67</v>
      </c>
      <c r="F82" s="4">
        <v>128.68</v>
      </c>
      <c r="G82" s="4">
        <v>0</v>
      </c>
      <c r="H82" s="4">
        <f t="shared" si="4"/>
        <v>12394.069999999996</v>
      </c>
    </row>
    <row r="83" spans="1:8" x14ac:dyDescent="0.3">
      <c r="A83" s="3">
        <v>72</v>
      </c>
      <c r="B83" s="5">
        <v>44533</v>
      </c>
      <c r="C83" s="3">
        <v>722203</v>
      </c>
      <c r="D83" s="6" t="s">
        <v>12</v>
      </c>
      <c r="E83" s="6" t="s">
        <v>114</v>
      </c>
      <c r="F83" s="4">
        <v>244.3</v>
      </c>
      <c r="G83" s="4">
        <v>0</v>
      </c>
      <c r="H83" s="4">
        <f t="shared" si="4"/>
        <v>12149.769999999997</v>
      </c>
    </row>
    <row r="84" spans="1:8" x14ac:dyDescent="0.3">
      <c r="A84" s="3">
        <v>73</v>
      </c>
      <c r="B84" s="5">
        <v>44538</v>
      </c>
      <c r="C84" s="3"/>
      <c r="D84" s="6"/>
      <c r="E84" s="6" t="s">
        <v>72</v>
      </c>
      <c r="F84" s="4">
        <v>66.22</v>
      </c>
      <c r="G84" s="4">
        <v>0</v>
      </c>
      <c r="H84" s="4">
        <f t="shared" si="4"/>
        <v>12083.549999999997</v>
      </c>
    </row>
    <row r="85" spans="1:8" ht="28.8" x14ac:dyDescent="0.3">
      <c r="A85" s="3">
        <v>75</v>
      </c>
      <c r="B85" s="5">
        <v>44539</v>
      </c>
      <c r="C85" s="3">
        <v>857028</v>
      </c>
      <c r="D85" s="6" t="s">
        <v>69</v>
      </c>
      <c r="E85" s="12" t="s">
        <v>68</v>
      </c>
      <c r="F85" s="4">
        <v>71.569999999999993</v>
      </c>
      <c r="G85" s="4">
        <v>0</v>
      </c>
      <c r="H85" s="4">
        <f t="shared" si="4"/>
        <v>12011.979999999998</v>
      </c>
    </row>
    <row r="86" spans="1:8" ht="28.8" x14ac:dyDescent="0.3">
      <c r="A86" s="3">
        <v>76</v>
      </c>
      <c r="B86" s="5">
        <v>44539</v>
      </c>
      <c r="C86" s="3">
        <v>40519</v>
      </c>
      <c r="D86" s="6" t="s">
        <v>70</v>
      </c>
      <c r="E86" s="12" t="s">
        <v>68</v>
      </c>
      <c r="F86" s="4">
        <v>143.94</v>
      </c>
      <c r="G86" s="4">
        <v>0</v>
      </c>
      <c r="H86" s="4">
        <f t="shared" si="4"/>
        <v>11868.039999999997</v>
      </c>
    </row>
    <row r="87" spans="1:8" x14ac:dyDescent="0.3">
      <c r="A87" s="3">
        <v>77</v>
      </c>
      <c r="B87" s="5">
        <v>44542</v>
      </c>
      <c r="C87" s="3"/>
      <c r="D87" s="3"/>
      <c r="E87" s="13" t="s">
        <v>109</v>
      </c>
      <c r="F87" s="4">
        <v>0</v>
      </c>
      <c r="G87" s="4">
        <v>2050</v>
      </c>
      <c r="H87" s="4">
        <f t="shared" si="4"/>
        <v>13918.039999999997</v>
      </c>
    </row>
    <row r="88" spans="1:8" x14ac:dyDescent="0.3">
      <c r="A88" s="3">
        <v>78</v>
      </c>
      <c r="B88" s="5">
        <v>44543</v>
      </c>
      <c r="C88" s="3"/>
      <c r="D88" s="6" t="s">
        <v>43</v>
      </c>
      <c r="E88" s="12" t="s">
        <v>84</v>
      </c>
      <c r="F88" s="4">
        <v>0</v>
      </c>
      <c r="G88" s="4">
        <v>70</v>
      </c>
      <c r="H88" s="4">
        <f t="shared" si="4"/>
        <v>13988.039999999997</v>
      </c>
    </row>
    <row r="89" spans="1:8" x14ac:dyDescent="0.3">
      <c r="A89" s="3">
        <v>79</v>
      </c>
      <c r="B89" s="5">
        <v>44544</v>
      </c>
      <c r="C89" s="3">
        <v>730835</v>
      </c>
      <c r="D89" s="6" t="s">
        <v>12</v>
      </c>
      <c r="E89" s="12" t="s">
        <v>71</v>
      </c>
      <c r="F89" s="4">
        <v>52.93</v>
      </c>
      <c r="G89" s="4">
        <v>0</v>
      </c>
      <c r="H89" s="4">
        <f t="shared" si="4"/>
        <v>13935.109999999997</v>
      </c>
    </row>
    <row r="90" spans="1:8" x14ac:dyDescent="0.3">
      <c r="A90" s="3">
        <v>80</v>
      </c>
      <c r="B90" s="5">
        <v>44545</v>
      </c>
      <c r="C90" s="3">
        <v>1146</v>
      </c>
      <c r="D90" s="6" t="s">
        <v>73</v>
      </c>
      <c r="E90" s="6" t="s">
        <v>75</v>
      </c>
      <c r="F90" s="4">
        <v>169.99</v>
      </c>
      <c r="G90" s="4">
        <v>0</v>
      </c>
      <c r="H90" s="4">
        <f t="shared" si="4"/>
        <v>13765.119999999997</v>
      </c>
    </row>
    <row r="91" spans="1:8" x14ac:dyDescent="0.3">
      <c r="A91" s="3">
        <v>81</v>
      </c>
      <c r="B91" s="5">
        <v>44545</v>
      </c>
      <c r="C91" s="3">
        <v>12652</v>
      </c>
      <c r="D91" s="6" t="s">
        <v>76</v>
      </c>
      <c r="E91" s="36" t="s">
        <v>74</v>
      </c>
      <c r="F91" s="4">
        <v>29.99</v>
      </c>
      <c r="G91" s="4">
        <v>0</v>
      </c>
      <c r="H91" s="4">
        <f t="shared" si="4"/>
        <v>13735.129999999997</v>
      </c>
    </row>
    <row r="92" spans="1:8" x14ac:dyDescent="0.3">
      <c r="A92" s="3">
        <v>82</v>
      </c>
      <c r="B92" s="5">
        <v>44544</v>
      </c>
      <c r="C92" s="3">
        <v>140753</v>
      </c>
      <c r="D92" s="6" t="s">
        <v>147</v>
      </c>
      <c r="E92" s="6" t="s">
        <v>77</v>
      </c>
      <c r="F92" s="4">
        <f>130.6-0.3</f>
        <v>130.29999999999998</v>
      </c>
      <c r="G92" s="4">
        <v>0</v>
      </c>
      <c r="H92" s="4">
        <f t="shared" si="4"/>
        <v>13604.829999999998</v>
      </c>
    </row>
    <row r="93" spans="1:8" x14ac:dyDescent="0.3">
      <c r="A93" s="3">
        <v>83</v>
      </c>
      <c r="B93" s="5">
        <v>44544</v>
      </c>
      <c r="C93" s="3">
        <v>241101</v>
      </c>
      <c r="D93" s="6" t="s">
        <v>78</v>
      </c>
      <c r="E93" s="6" t="s">
        <v>77</v>
      </c>
      <c r="F93" s="4">
        <v>68.63</v>
      </c>
      <c r="G93" s="4">
        <v>0</v>
      </c>
      <c r="H93" s="4">
        <f t="shared" si="4"/>
        <v>13536.199999999999</v>
      </c>
    </row>
    <row r="94" spans="1:8" x14ac:dyDescent="0.3">
      <c r="A94" s="3">
        <v>84</v>
      </c>
      <c r="B94" s="5">
        <v>44544</v>
      </c>
      <c r="C94" s="3">
        <v>176116</v>
      </c>
      <c r="D94" s="6" t="s">
        <v>147</v>
      </c>
      <c r="E94" s="6" t="s">
        <v>77</v>
      </c>
      <c r="F94" s="4">
        <v>79.7</v>
      </c>
      <c r="G94" s="4">
        <v>0</v>
      </c>
      <c r="H94" s="4">
        <f t="shared" si="4"/>
        <v>13456.499999999998</v>
      </c>
    </row>
    <row r="95" spans="1:8" x14ac:dyDescent="0.3">
      <c r="A95" s="3">
        <v>85</v>
      </c>
      <c r="B95" s="5">
        <v>44544</v>
      </c>
      <c r="C95" s="3" t="s">
        <v>80</v>
      </c>
      <c r="D95" s="6" t="s">
        <v>79</v>
      </c>
      <c r="E95" s="6" t="s">
        <v>77</v>
      </c>
      <c r="F95" s="4">
        <v>27.04</v>
      </c>
      <c r="G95" s="4">
        <v>0</v>
      </c>
      <c r="H95" s="4">
        <f t="shared" si="4"/>
        <v>13429.459999999997</v>
      </c>
    </row>
    <row r="96" spans="1:8" x14ac:dyDescent="0.3">
      <c r="A96" s="3">
        <v>86</v>
      </c>
      <c r="B96" s="5">
        <v>44546</v>
      </c>
      <c r="C96" s="3">
        <v>81007</v>
      </c>
      <c r="D96" s="6" t="s">
        <v>81</v>
      </c>
      <c r="E96" s="6" t="s">
        <v>82</v>
      </c>
      <c r="F96" s="4">
        <v>208.2</v>
      </c>
      <c r="G96" s="4">
        <v>0</v>
      </c>
      <c r="H96" s="4">
        <f t="shared" si="4"/>
        <v>13221.259999999997</v>
      </c>
    </row>
    <row r="97" spans="1:10" x14ac:dyDescent="0.3">
      <c r="A97" s="3">
        <v>87</v>
      </c>
      <c r="B97" s="5">
        <v>44544</v>
      </c>
      <c r="C97" s="3">
        <v>80852</v>
      </c>
      <c r="D97" s="6" t="s">
        <v>81</v>
      </c>
      <c r="E97" s="6" t="s">
        <v>82</v>
      </c>
      <c r="F97" s="4">
        <v>66.3</v>
      </c>
      <c r="G97" s="4">
        <v>0</v>
      </c>
      <c r="H97" s="4">
        <f t="shared" si="4"/>
        <v>13154.959999999997</v>
      </c>
    </row>
    <row r="98" spans="1:10" x14ac:dyDescent="0.3">
      <c r="A98" s="3">
        <v>88</v>
      </c>
      <c r="B98" s="5">
        <v>44550</v>
      </c>
      <c r="C98" s="5">
        <v>44501</v>
      </c>
      <c r="D98" s="6" t="s">
        <v>100</v>
      </c>
      <c r="E98" s="12" t="s">
        <v>117</v>
      </c>
      <c r="F98" s="4">
        <v>0</v>
      </c>
      <c r="G98" s="4">
        <v>320</v>
      </c>
      <c r="H98" s="4">
        <f t="shared" si="4"/>
        <v>13474.959999999997</v>
      </c>
    </row>
    <row r="99" spans="1:10" x14ac:dyDescent="0.3">
      <c r="A99" s="3">
        <v>89</v>
      </c>
      <c r="B99" s="5">
        <v>44561</v>
      </c>
      <c r="C99" s="3"/>
      <c r="D99" s="6" t="s">
        <v>43</v>
      </c>
      <c r="E99" s="12" t="s">
        <v>44</v>
      </c>
      <c r="F99" s="4">
        <v>5</v>
      </c>
      <c r="G99" s="4">
        <v>0</v>
      </c>
      <c r="H99" s="4">
        <f t="shared" si="4"/>
        <v>13469.959999999997</v>
      </c>
    </row>
    <row r="100" spans="1:10" ht="37.5" customHeight="1" x14ac:dyDescent="0.3">
      <c r="A100" s="3"/>
      <c r="B100" s="3"/>
      <c r="C100" s="3"/>
      <c r="D100" s="3"/>
      <c r="E100" s="19" t="s">
        <v>104</v>
      </c>
      <c r="F100" s="19">
        <f>SUM(F79:F99)</f>
        <v>1582.7900000000002</v>
      </c>
      <c r="G100" s="19">
        <f>SUM(G79:G99)</f>
        <v>2630</v>
      </c>
      <c r="H100" s="11">
        <f>H76-F100+G100</f>
        <v>13469.959999999995</v>
      </c>
    </row>
    <row r="101" spans="1:10" ht="28.8" x14ac:dyDescent="0.3">
      <c r="A101" s="43" t="s">
        <v>62</v>
      </c>
      <c r="B101" s="44"/>
      <c r="C101" s="44"/>
      <c r="D101" s="44"/>
      <c r="E101" s="44"/>
      <c r="F101" s="44"/>
      <c r="G101" s="45"/>
      <c r="H101" s="9" t="s">
        <v>63</v>
      </c>
    </row>
    <row r="102" spans="1:10" x14ac:dyDescent="0.3">
      <c r="A102" s="2" t="s">
        <v>0</v>
      </c>
      <c r="B102" s="2" t="s">
        <v>3</v>
      </c>
      <c r="C102" s="14" t="s">
        <v>4</v>
      </c>
      <c r="D102" s="2" t="s">
        <v>1</v>
      </c>
      <c r="E102" s="2" t="s">
        <v>2</v>
      </c>
      <c r="F102" s="2" t="s">
        <v>41</v>
      </c>
      <c r="G102" s="2" t="s">
        <v>42</v>
      </c>
      <c r="H102" s="10">
        <f>H100</f>
        <v>13469.959999999995</v>
      </c>
    </row>
    <row r="103" spans="1:10" x14ac:dyDescent="0.3">
      <c r="A103" s="3">
        <v>90</v>
      </c>
      <c r="B103" s="5">
        <v>44571</v>
      </c>
      <c r="C103" s="3"/>
      <c r="D103" s="6" t="s">
        <v>43</v>
      </c>
      <c r="E103" s="6" t="s">
        <v>84</v>
      </c>
      <c r="F103" s="4">
        <v>0</v>
      </c>
      <c r="G103" s="4">
        <v>70</v>
      </c>
      <c r="H103" s="4">
        <f>H102-F103+G103</f>
        <v>13539.959999999995</v>
      </c>
    </row>
    <row r="104" spans="1:10" x14ac:dyDescent="0.3">
      <c r="A104" s="3">
        <v>91</v>
      </c>
      <c r="B104" s="5">
        <v>44577</v>
      </c>
      <c r="C104" s="3">
        <v>3538</v>
      </c>
      <c r="D104" s="6" t="s">
        <v>126</v>
      </c>
      <c r="E104" s="6" t="s">
        <v>130</v>
      </c>
      <c r="F104" s="4">
        <v>119</v>
      </c>
      <c r="G104" s="4">
        <v>0</v>
      </c>
      <c r="H104" s="4">
        <f t="shared" ref="H104:H107" si="5">H103-F104+G104</f>
        <v>13420.959999999995</v>
      </c>
    </row>
    <row r="105" spans="1:10" x14ac:dyDescent="0.3">
      <c r="A105" s="3">
        <v>92</v>
      </c>
      <c r="B105" s="5">
        <v>44582</v>
      </c>
      <c r="C105" s="3"/>
      <c r="D105" s="6" t="s">
        <v>43</v>
      </c>
      <c r="E105" s="6" t="s">
        <v>84</v>
      </c>
      <c r="F105" s="4">
        <v>0</v>
      </c>
      <c r="G105" s="4">
        <v>120</v>
      </c>
      <c r="H105" s="4">
        <f t="shared" si="5"/>
        <v>13540.959999999995</v>
      </c>
    </row>
    <row r="106" spans="1:10" x14ac:dyDescent="0.3">
      <c r="A106" s="3">
        <v>93</v>
      </c>
      <c r="B106" s="5">
        <v>44585</v>
      </c>
      <c r="C106" s="3"/>
      <c r="D106" s="6" t="s">
        <v>43</v>
      </c>
      <c r="E106" s="6" t="s">
        <v>84</v>
      </c>
      <c r="F106" s="4">
        <v>0</v>
      </c>
      <c r="G106" s="4">
        <f>120+70</f>
        <v>190</v>
      </c>
      <c r="H106" s="4">
        <f t="shared" si="5"/>
        <v>13730.959999999995</v>
      </c>
    </row>
    <row r="107" spans="1:10" x14ac:dyDescent="0.3">
      <c r="A107" s="3">
        <v>94</v>
      </c>
      <c r="B107" s="5">
        <v>44586</v>
      </c>
      <c r="C107" s="3" t="s">
        <v>222</v>
      </c>
      <c r="D107" s="6" t="s">
        <v>86</v>
      </c>
      <c r="E107" s="6" t="s">
        <v>84</v>
      </c>
      <c r="F107" s="4">
        <v>0</v>
      </c>
      <c r="G107" s="4">
        <f>70+70</f>
        <v>140</v>
      </c>
      <c r="H107" s="4">
        <f t="shared" si="5"/>
        <v>13870.959999999995</v>
      </c>
    </row>
    <row r="108" spans="1:10" x14ac:dyDescent="0.3">
      <c r="A108" s="3">
        <v>95</v>
      </c>
      <c r="B108" s="5">
        <v>44592</v>
      </c>
      <c r="C108" s="3"/>
      <c r="D108" s="6" t="s">
        <v>43</v>
      </c>
      <c r="E108" s="6" t="s">
        <v>105</v>
      </c>
      <c r="F108" s="4">
        <v>5</v>
      </c>
      <c r="G108" s="4">
        <v>0</v>
      </c>
      <c r="H108" s="4">
        <f>H107-F108+G108</f>
        <v>13865.959999999995</v>
      </c>
    </row>
    <row r="109" spans="1:10" ht="37.5" customHeight="1" x14ac:dyDescent="0.3">
      <c r="A109" s="3"/>
      <c r="B109" s="3"/>
      <c r="C109" s="3"/>
      <c r="D109" s="3"/>
      <c r="E109" s="19" t="s">
        <v>106</v>
      </c>
      <c r="F109" s="19">
        <f>SUM(F103:F108)</f>
        <v>124</v>
      </c>
      <c r="G109" s="19">
        <f>SUM(G103:G108)</f>
        <v>520</v>
      </c>
      <c r="H109" s="11">
        <f>H100-F109+G109</f>
        <v>13865.959999999995</v>
      </c>
    </row>
    <row r="110" spans="1:10" ht="28.8" x14ac:dyDescent="0.3">
      <c r="A110" s="43" t="s">
        <v>107</v>
      </c>
      <c r="B110" s="44"/>
      <c r="C110" s="44"/>
      <c r="D110" s="44"/>
      <c r="E110" s="44"/>
      <c r="F110" s="44"/>
      <c r="G110" s="45"/>
      <c r="H110" s="9" t="s">
        <v>137</v>
      </c>
    </row>
    <row r="111" spans="1:10" x14ac:dyDescent="0.3">
      <c r="A111" s="2" t="s">
        <v>0</v>
      </c>
      <c r="B111" s="2" t="s">
        <v>3</v>
      </c>
      <c r="C111" s="14" t="s">
        <v>4</v>
      </c>
      <c r="D111" s="2" t="s">
        <v>1</v>
      </c>
      <c r="E111" s="2" t="s">
        <v>2</v>
      </c>
      <c r="F111" s="2" t="s">
        <v>41</v>
      </c>
      <c r="G111" s="2" t="s">
        <v>42</v>
      </c>
      <c r="H111" s="10">
        <f>H109</f>
        <v>13865.959999999995</v>
      </c>
      <c r="J111" s="17"/>
    </row>
    <row r="112" spans="1:10" x14ac:dyDescent="0.3">
      <c r="A112" s="3">
        <v>96</v>
      </c>
      <c r="B112" s="5">
        <v>44593</v>
      </c>
      <c r="C112" s="3"/>
      <c r="D112" s="6" t="s">
        <v>43</v>
      </c>
      <c r="E112" s="6" t="s">
        <v>108</v>
      </c>
      <c r="F112" s="4">
        <v>4700</v>
      </c>
      <c r="G112" s="4">
        <v>0</v>
      </c>
      <c r="H112" s="4">
        <f>H111-F112+G112</f>
        <v>9165.9599999999955</v>
      </c>
    </row>
    <row r="113" spans="1:10" x14ac:dyDescent="0.3">
      <c r="A113" s="3">
        <v>97</v>
      </c>
      <c r="B113" s="5">
        <v>44593</v>
      </c>
      <c r="C113" s="3"/>
      <c r="D113" s="6" t="s">
        <v>43</v>
      </c>
      <c r="E113" s="6" t="s">
        <v>84</v>
      </c>
      <c r="F113" s="4">
        <v>0</v>
      </c>
      <c r="G113" s="4">
        <v>170</v>
      </c>
      <c r="H113" s="4">
        <f t="shared" ref="H113:H131" si="6">H112-F113+G113</f>
        <v>9335.9599999999955</v>
      </c>
    </row>
    <row r="114" spans="1:10" x14ac:dyDescent="0.3">
      <c r="A114" s="3">
        <v>98</v>
      </c>
      <c r="B114" s="5">
        <v>44594</v>
      </c>
      <c r="C114" s="3" t="s">
        <v>127</v>
      </c>
      <c r="D114" s="6" t="s">
        <v>128</v>
      </c>
      <c r="E114" s="6" t="s">
        <v>129</v>
      </c>
      <c r="F114" s="4">
        <v>387.99</v>
      </c>
      <c r="G114" s="4">
        <v>0</v>
      </c>
      <c r="H114" s="4">
        <f t="shared" si="6"/>
        <v>8947.9699999999957</v>
      </c>
    </row>
    <row r="115" spans="1:10" x14ac:dyDescent="0.3">
      <c r="A115" s="3">
        <v>99</v>
      </c>
      <c r="B115" s="5">
        <v>44595</v>
      </c>
      <c r="C115" s="3" t="s">
        <v>223</v>
      </c>
      <c r="D115" s="6" t="s">
        <v>86</v>
      </c>
      <c r="E115" s="6" t="s">
        <v>84</v>
      </c>
      <c r="F115" s="4">
        <v>0</v>
      </c>
      <c r="G115" s="4">
        <v>120</v>
      </c>
      <c r="H115" s="4">
        <f t="shared" si="6"/>
        <v>9067.9699999999957</v>
      </c>
    </row>
    <row r="116" spans="1:10" x14ac:dyDescent="0.3">
      <c r="A116" s="3">
        <v>100</v>
      </c>
      <c r="B116" s="5">
        <v>44600</v>
      </c>
      <c r="C116" s="3"/>
      <c r="D116" s="6" t="s">
        <v>43</v>
      </c>
      <c r="E116" s="6" t="s">
        <v>84</v>
      </c>
      <c r="F116" s="4">
        <v>0</v>
      </c>
      <c r="G116" s="4">
        <v>70</v>
      </c>
      <c r="H116" s="4">
        <f t="shared" si="6"/>
        <v>9137.9699999999957</v>
      </c>
    </row>
    <row r="117" spans="1:10" x14ac:dyDescent="0.3">
      <c r="A117" s="3">
        <v>101</v>
      </c>
      <c r="B117" s="5">
        <v>44603</v>
      </c>
      <c r="C117" s="3">
        <v>741</v>
      </c>
      <c r="D117" s="6" t="s">
        <v>253</v>
      </c>
      <c r="E117" s="6" t="s">
        <v>254</v>
      </c>
      <c r="F117" s="4">
        <v>223.86</v>
      </c>
      <c r="G117" s="4">
        <v>0</v>
      </c>
      <c r="H117" s="4">
        <f t="shared" si="6"/>
        <v>8914.1099999999951</v>
      </c>
    </row>
    <row r="118" spans="1:10" x14ac:dyDescent="0.3">
      <c r="A118" s="3">
        <v>102</v>
      </c>
      <c r="B118" s="5">
        <v>44604</v>
      </c>
      <c r="C118" s="3"/>
      <c r="D118" s="6" t="s">
        <v>160</v>
      </c>
      <c r="E118" s="6" t="s">
        <v>254</v>
      </c>
      <c r="F118" s="4">
        <v>23.66</v>
      </c>
      <c r="G118" s="4">
        <v>0</v>
      </c>
      <c r="H118" s="4">
        <f t="shared" si="6"/>
        <v>8890.4499999999953</v>
      </c>
    </row>
    <row r="119" spans="1:10" x14ac:dyDescent="0.3">
      <c r="A119" s="3">
        <v>103</v>
      </c>
      <c r="B119" s="5">
        <v>44609</v>
      </c>
      <c r="C119" s="3"/>
      <c r="D119" s="3" t="s">
        <v>83</v>
      </c>
      <c r="E119" s="13" t="s">
        <v>84</v>
      </c>
      <c r="F119" s="4">
        <v>0</v>
      </c>
      <c r="G119" s="4">
        <v>70</v>
      </c>
      <c r="H119" s="4">
        <f t="shared" si="6"/>
        <v>8960.4499999999953</v>
      </c>
      <c r="J119" s="17"/>
    </row>
    <row r="120" spans="1:10" x14ac:dyDescent="0.3">
      <c r="A120" s="3">
        <v>104</v>
      </c>
      <c r="B120" s="5">
        <v>44610</v>
      </c>
      <c r="C120" s="3">
        <v>26695</v>
      </c>
      <c r="D120" s="3" t="s">
        <v>132</v>
      </c>
      <c r="E120" s="13" t="s">
        <v>133</v>
      </c>
      <c r="F120" s="4">
        <v>224.59</v>
      </c>
      <c r="G120" s="4">
        <v>0</v>
      </c>
      <c r="H120" s="4">
        <f t="shared" si="6"/>
        <v>8735.8599999999951</v>
      </c>
      <c r="J120" s="17"/>
    </row>
    <row r="121" spans="1:10" x14ac:dyDescent="0.3">
      <c r="A121" s="3">
        <v>105</v>
      </c>
      <c r="B121" s="5">
        <v>44613</v>
      </c>
      <c r="C121" s="3"/>
      <c r="D121" s="3" t="s">
        <v>43</v>
      </c>
      <c r="E121" s="13" t="s">
        <v>84</v>
      </c>
      <c r="F121" s="4">
        <v>0</v>
      </c>
      <c r="G121" s="4">
        <v>70</v>
      </c>
      <c r="H121" s="4">
        <f t="shared" si="6"/>
        <v>8805.8599999999951</v>
      </c>
      <c r="J121" s="17"/>
    </row>
    <row r="122" spans="1:10" x14ac:dyDescent="0.3">
      <c r="A122" s="3">
        <v>106</v>
      </c>
      <c r="B122" s="5">
        <v>44613</v>
      </c>
      <c r="C122" s="3" t="s">
        <v>224</v>
      </c>
      <c r="D122" s="3" t="s">
        <v>86</v>
      </c>
      <c r="E122" s="13" t="s">
        <v>84</v>
      </c>
      <c r="F122" s="4">
        <v>0</v>
      </c>
      <c r="G122" s="4">
        <v>70</v>
      </c>
      <c r="H122" s="4">
        <f t="shared" si="6"/>
        <v>8875.8599999999951</v>
      </c>
      <c r="J122" s="17"/>
    </row>
    <row r="123" spans="1:10" x14ac:dyDescent="0.3">
      <c r="A123" s="3">
        <v>107</v>
      </c>
      <c r="B123" s="5">
        <v>44614</v>
      </c>
      <c r="C123" s="3"/>
      <c r="D123" s="3" t="s">
        <v>43</v>
      </c>
      <c r="E123" s="13" t="s">
        <v>84</v>
      </c>
      <c r="F123" s="4">
        <v>0</v>
      </c>
      <c r="G123" s="4">
        <f>120+70+120</f>
        <v>310</v>
      </c>
      <c r="H123" s="4">
        <f t="shared" si="6"/>
        <v>9185.8599999999951</v>
      </c>
      <c r="J123" s="17"/>
    </row>
    <row r="124" spans="1:10" x14ac:dyDescent="0.3">
      <c r="A124" s="3">
        <v>108</v>
      </c>
      <c r="B124" s="5">
        <v>44614</v>
      </c>
      <c r="C124" s="3" t="s">
        <v>225</v>
      </c>
      <c r="D124" s="3" t="s">
        <v>86</v>
      </c>
      <c r="E124" s="13" t="s">
        <v>84</v>
      </c>
      <c r="F124" s="4">
        <v>0</v>
      </c>
      <c r="G124" s="4">
        <v>70</v>
      </c>
      <c r="H124" s="4">
        <f t="shared" si="6"/>
        <v>9255.8599999999951</v>
      </c>
      <c r="J124" s="17"/>
    </row>
    <row r="125" spans="1:10" x14ac:dyDescent="0.3">
      <c r="A125" s="3">
        <v>109</v>
      </c>
      <c r="B125" s="5">
        <v>44615</v>
      </c>
      <c r="C125" s="3">
        <v>487674</v>
      </c>
      <c r="D125" s="3" t="s">
        <v>12</v>
      </c>
      <c r="E125" s="13" t="s">
        <v>134</v>
      </c>
      <c r="F125" s="4">
        <v>97.72</v>
      </c>
      <c r="G125" s="4">
        <v>0</v>
      </c>
      <c r="H125" s="4">
        <f t="shared" si="6"/>
        <v>9158.1399999999958</v>
      </c>
      <c r="J125" s="17"/>
    </row>
    <row r="126" spans="1:10" x14ac:dyDescent="0.3">
      <c r="A126" s="3">
        <v>110</v>
      </c>
      <c r="B126" s="5">
        <v>44615</v>
      </c>
      <c r="C126" s="3"/>
      <c r="D126" s="3" t="s">
        <v>43</v>
      </c>
      <c r="E126" s="13" t="s">
        <v>84</v>
      </c>
      <c r="F126" s="4">
        <v>0</v>
      </c>
      <c r="G126" s="4">
        <v>50</v>
      </c>
      <c r="H126" s="4">
        <f t="shared" si="6"/>
        <v>9208.1399999999958</v>
      </c>
      <c r="J126" s="17"/>
    </row>
    <row r="127" spans="1:10" x14ac:dyDescent="0.3">
      <c r="A127" s="3">
        <v>111</v>
      </c>
      <c r="B127" s="5">
        <v>44615</v>
      </c>
      <c r="C127" s="3" t="s">
        <v>226</v>
      </c>
      <c r="D127" s="3" t="s">
        <v>86</v>
      </c>
      <c r="E127" s="13" t="s">
        <v>84</v>
      </c>
      <c r="F127" s="4">
        <v>0</v>
      </c>
      <c r="G127" s="4">
        <v>120</v>
      </c>
      <c r="H127" s="4">
        <f t="shared" si="6"/>
        <v>9328.1399999999958</v>
      </c>
      <c r="J127" s="17"/>
    </row>
    <row r="128" spans="1:10" x14ac:dyDescent="0.3">
      <c r="A128" s="3">
        <v>112</v>
      </c>
      <c r="B128" s="5">
        <v>44617</v>
      </c>
      <c r="C128" s="3"/>
      <c r="D128" s="3" t="s">
        <v>43</v>
      </c>
      <c r="E128" s="13" t="s">
        <v>84</v>
      </c>
      <c r="F128" s="4">
        <v>0</v>
      </c>
      <c r="G128" s="4">
        <f>170+120</f>
        <v>290</v>
      </c>
      <c r="H128" s="4">
        <f t="shared" si="6"/>
        <v>9618.1399999999958</v>
      </c>
      <c r="J128" s="17"/>
    </row>
    <row r="129" spans="1:10" x14ac:dyDescent="0.3">
      <c r="A129" s="3">
        <v>113</v>
      </c>
      <c r="B129" s="5">
        <v>44617</v>
      </c>
      <c r="C129" s="3" t="s">
        <v>227</v>
      </c>
      <c r="D129" s="3" t="s">
        <v>86</v>
      </c>
      <c r="E129" s="13" t="s">
        <v>84</v>
      </c>
      <c r="F129" s="4">
        <v>0</v>
      </c>
      <c r="G129" s="4">
        <v>120</v>
      </c>
      <c r="H129" s="4">
        <f t="shared" si="6"/>
        <v>9738.1399999999958</v>
      </c>
      <c r="J129" s="17"/>
    </row>
    <row r="130" spans="1:10" x14ac:dyDescent="0.3">
      <c r="A130" s="3">
        <v>114</v>
      </c>
      <c r="B130" s="5">
        <v>44620</v>
      </c>
      <c r="C130" s="3"/>
      <c r="D130" s="3" t="s">
        <v>43</v>
      </c>
      <c r="E130" s="13" t="s">
        <v>84</v>
      </c>
      <c r="F130" s="4">
        <v>0</v>
      </c>
      <c r="G130" s="4">
        <v>140</v>
      </c>
      <c r="H130" s="4">
        <f t="shared" si="6"/>
        <v>9878.1399999999958</v>
      </c>
      <c r="J130" s="17"/>
    </row>
    <row r="131" spans="1:10" x14ac:dyDescent="0.3">
      <c r="A131" s="3">
        <v>115</v>
      </c>
      <c r="B131" s="5">
        <v>44620</v>
      </c>
      <c r="C131" s="3"/>
      <c r="D131" s="3" t="s">
        <v>43</v>
      </c>
      <c r="E131" s="13" t="s">
        <v>105</v>
      </c>
      <c r="F131" s="4">
        <v>5</v>
      </c>
      <c r="G131" s="4">
        <v>0</v>
      </c>
      <c r="H131" s="4">
        <f t="shared" si="6"/>
        <v>9873.1399999999958</v>
      </c>
      <c r="J131" s="17"/>
    </row>
    <row r="132" spans="1:10" ht="37.5" customHeight="1" x14ac:dyDescent="0.3">
      <c r="A132" s="3"/>
      <c r="B132" s="3"/>
      <c r="C132" s="3"/>
      <c r="D132" s="3"/>
      <c r="E132" s="19" t="s">
        <v>110</v>
      </c>
      <c r="F132" s="19">
        <f>SUM(F112:F131)</f>
        <v>5662.82</v>
      </c>
      <c r="G132" s="19">
        <f>SUM(G112:G131)</f>
        <v>1670</v>
      </c>
      <c r="H132" s="11">
        <f>H109-F132+G132</f>
        <v>9873.1399999999958</v>
      </c>
    </row>
    <row r="133" spans="1:10" ht="28.8" x14ac:dyDescent="0.3">
      <c r="A133" s="43" t="s">
        <v>135</v>
      </c>
      <c r="B133" s="44"/>
      <c r="C133" s="44"/>
      <c r="D133" s="44"/>
      <c r="E133" s="44"/>
      <c r="F133" s="44"/>
      <c r="G133" s="45"/>
      <c r="H133" s="9" t="s">
        <v>136</v>
      </c>
    </row>
    <row r="134" spans="1:10" x14ac:dyDescent="0.3">
      <c r="A134" s="2" t="s">
        <v>0</v>
      </c>
      <c r="B134" s="2" t="s">
        <v>3</v>
      </c>
      <c r="C134" s="14" t="s">
        <v>4</v>
      </c>
      <c r="D134" s="2" t="s">
        <v>1</v>
      </c>
      <c r="E134" s="2" t="s">
        <v>2</v>
      </c>
      <c r="F134" s="2" t="s">
        <v>41</v>
      </c>
      <c r="G134" s="2" t="s">
        <v>42</v>
      </c>
      <c r="H134" s="10">
        <f>H132</f>
        <v>9873.1399999999958</v>
      </c>
      <c r="J134" s="17"/>
    </row>
    <row r="135" spans="1:10" x14ac:dyDescent="0.3">
      <c r="A135" s="3">
        <v>116</v>
      </c>
      <c r="B135" s="5">
        <v>44621</v>
      </c>
      <c r="C135" s="3"/>
      <c r="D135" s="3" t="s">
        <v>43</v>
      </c>
      <c r="E135" s="13" t="s">
        <v>84</v>
      </c>
      <c r="F135" s="4">
        <v>0</v>
      </c>
      <c r="G135" s="4">
        <v>120</v>
      </c>
      <c r="H135" s="4">
        <f>H134-F135+G135</f>
        <v>9993.1399999999958</v>
      </c>
      <c r="J135" s="17"/>
    </row>
    <row r="136" spans="1:10" x14ac:dyDescent="0.3">
      <c r="A136" s="3">
        <v>117</v>
      </c>
      <c r="B136" s="5">
        <v>44621</v>
      </c>
      <c r="C136" s="3" t="s">
        <v>228</v>
      </c>
      <c r="D136" s="3" t="s">
        <v>86</v>
      </c>
      <c r="E136" s="13" t="s">
        <v>84</v>
      </c>
      <c r="F136" s="4">
        <v>0</v>
      </c>
      <c r="G136" s="4">
        <v>100</v>
      </c>
      <c r="H136" s="4">
        <f t="shared" ref="H136:H158" si="7">H135-F136+G136</f>
        <v>10093.139999999996</v>
      </c>
      <c r="J136" s="17"/>
    </row>
    <row r="137" spans="1:10" x14ac:dyDescent="0.3">
      <c r="A137" s="3">
        <v>118</v>
      </c>
      <c r="B137" s="5">
        <v>44623</v>
      </c>
      <c r="C137" s="3" t="s">
        <v>229</v>
      </c>
      <c r="D137" s="3" t="s">
        <v>86</v>
      </c>
      <c r="E137" s="13" t="s">
        <v>84</v>
      </c>
      <c r="F137" s="4">
        <v>0</v>
      </c>
      <c r="G137" s="4">
        <v>50</v>
      </c>
      <c r="H137" s="4">
        <f t="shared" si="7"/>
        <v>10143.139999999996</v>
      </c>
      <c r="J137" s="17"/>
    </row>
    <row r="138" spans="1:10" x14ac:dyDescent="0.3">
      <c r="A138" s="3">
        <v>119</v>
      </c>
      <c r="B138" s="5">
        <v>44624</v>
      </c>
      <c r="C138" s="3"/>
      <c r="D138" s="3" t="s">
        <v>43</v>
      </c>
      <c r="E138" s="13" t="s">
        <v>84</v>
      </c>
      <c r="F138" s="4">
        <v>0</v>
      </c>
      <c r="G138" s="4">
        <f>170+120</f>
        <v>290</v>
      </c>
      <c r="H138" s="4">
        <f t="shared" si="7"/>
        <v>10433.139999999996</v>
      </c>
      <c r="J138" s="17"/>
    </row>
    <row r="139" spans="1:10" x14ac:dyDescent="0.3">
      <c r="A139" s="3">
        <v>120</v>
      </c>
      <c r="B139" s="5">
        <v>44627</v>
      </c>
      <c r="C139" s="3">
        <v>770773</v>
      </c>
      <c r="D139" s="3" t="s">
        <v>12</v>
      </c>
      <c r="E139" s="13" t="s">
        <v>139</v>
      </c>
      <c r="F139" s="4">
        <v>156.31</v>
      </c>
      <c r="G139" s="4">
        <v>0</v>
      </c>
      <c r="H139" s="4">
        <f t="shared" si="7"/>
        <v>10276.829999999996</v>
      </c>
      <c r="J139" s="17"/>
    </row>
    <row r="140" spans="1:10" x14ac:dyDescent="0.3">
      <c r="A140" s="3">
        <v>121</v>
      </c>
      <c r="B140" s="5">
        <v>44627</v>
      </c>
      <c r="C140" s="3" t="s">
        <v>140</v>
      </c>
      <c r="D140" s="3" t="s">
        <v>141</v>
      </c>
      <c r="E140" s="13" t="s">
        <v>142</v>
      </c>
      <c r="F140" s="4">
        <v>179.99</v>
      </c>
      <c r="G140" s="4">
        <v>0</v>
      </c>
      <c r="H140" s="4">
        <f t="shared" si="7"/>
        <v>10096.839999999997</v>
      </c>
      <c r="J140" s="17"/>
    </row>
    <row r="141" spans="1:10" x14ac:dyDescent="0.3">
      <c r="A141" s="3">
        <v>122</v>
      </c>
      <c r="B141" s="5">
        <v>44627</v>
      </c>
      <c r="C141" s="3"/>
      <c r="D141" s="3" t="s">
        <v>43</v>
      </c>
      <c r="E141" s="13" t="s">
        <v>84</v>
      </c>
      <c r="F141" s="4">
        <v>0</v>
      </c>
      <c r="G141" s="4">
        <f>70+120</f>
        <v>190</v>
      </c>
      <c r="H141" s="4">
        <f t="shared" si="7"/>
        <v>10286.839999999997</v>
      </c>
      <c r="J141" s="17"/>
    </row>
    <row r="142" spans="1:10" x14ac:dyDescent="0.3">
      <c r="A142" s="3">
        <v>123</v>
      </c>
      <c r="B142" s="5">
        <v>44627</v>
      </c>
      <c r="C142" s="3" t="s">
        <v>231</v>
      </c>
      <c r="D142" s="3" t="s">
        <v>86</v>
      </c>
      <c r="E142" s="13" t="s">
        <v>84</v>
      </c>
      <c r="F142" s="4">
        <v>0</v>
      </c>
      <c r="G142" s="4">
        <v>100</v>
      </c>
      <c r="H142" s="4">
        <f t="shared" si="7"/>
        <v>10386.839999999997</v>
      </c>
      <c r="J142" s="17"/>
    </row>
    <row r="143" spans="1:10" x14ac:dyDescent="0.3">
      <c r="A143" s="3">
        <v>124</v>
      </c>
      <c r="B143" s="5">
        <v>44628</v>
      </c>
      <c r="C143" s="3" t="s">
        <v>187</v>
      </c>
      <c r="D143" s="3" t="s">
        <v>188</v>
      </c>
      <c r="E143" s="13" t="s">
        <v>189</v>
      </c>
      <c r="F143" s="4">
        <v>183.55</v>
      </c>
      <c r="G143" s="4">
        <v>0</v>
      </c>
      <c r="H143" s="4">
        <f t="shared" si="7"/>
        <v>10203.289999999997</v>
      </c>
      <c r="J143" s="17"/>
    </row>
    <row r="144" spans="1:10" x14ac:dyDescent="0.3">
      <c r="A144" s="3">
        <v>125</v>
      </c>
      <c r="B144" s="5">
        <v>44628</v>
      </c>
      <c r="C144" s="3" t="s">
        <v>232</v>
      </c>
      <c r="D144" s="3" t="s">
        <v>86</v>
      </c>
      <c r="E144" s="13" t="s">
        <v>84</v>
      </c>
      <c r="F144" s="4">
        <v>0</v>
      </c>
      <c r="G144" s="4">
        <v>70</v>
      </c>
      <c r="H144" s="4">
        <f t="shared" si="7"/>
        <v>10273.289999999997</v>
      </c>
      <c r="J144" s="17"/>
    </row>
    <row r="145" spans="1:10" x14ac:dyDescent="0.3">
      <c r="A145" s="3">
        <v>126</v>
      </c>
      <c r="B145" s="5">
        <v>44629</v>
      </c>
      <c r="C145" s="3" t="s">
        <v>230</v>
      </c>
      <c r="D145" s="3" t="s">
        <v>86</v>
      </c>
      <c r="E145" s="13" t="s">
        <v>84</v>
      </c>
      <c r="F145" s="4">
        <v>0</v>
      </c>
      <c r="G145" s="4">
        <v>150</v>
      </c>
      <c r="H145" s="4">
        <f t="shared" si="7"/>
        <v>10423.289999999997</v>
      </c>
      <c r="J145" s="17"/>
    </row>
    <row r="146" spans="1:10" x14ac:dyDescent="0.3">
      <c r="A146" s="3">
        <v>127</v>
      </c>
      <c r="B146" s="5">
        <v>44631</v>
      </c>
      <c r="C146" s="3" t="s">
        <v>233</v>
      </c>
      <c r="D146" s="3" t="s">
        <v>257</v>
      </c>
      <c r="E146" s="13" t="s">
        <v>84</v>
      </c>
      <c r="F146" s="4">
        <v>0</v>
      </c>
      <c r="G146" s="4">
        <v>120</v>
      </c>
      <c r="H146" s="4">
        <f t="shared" si="7"/>
        <v>10543.289999999997</v>
      </c>
      <c r="J146" s="17"/>
    </row>
    <row r="147" spans="1:10" x14ac:dyDescent="0.3">
      <c r="A147" s="3">
        <v>128</v>
      </c>
      <c r="B147" s="5">
        <v>44634</v>
      </c>
      <c r="C147" s="3">
        <v>27665</v>
      </c>
      <c r="D147" s="3" t="s">
        <v>144</v>
      </c>
      <c r="E147" s="13" t="s">
        <v>145</v>
      </c>
      <c r="F147" s="4">
        <v>240.95</v>
      </c>
      <c r="G147" s="4">
        <v>0</v>
      </c>
      <c r="H147" s="4">
        <f t="shared" si="7"/>
        <v>10302.339999999997</v>
      </c>
      <c r="J147" s="17"/>
    </row>
    <row r="148" spans="1:10" x14ac:dyDescent="0.3">
      <c r="A148" s="3">
        <v>129</v>
      </c>
      <c r="B148" s="5">
        <v>44634</v>
      </c>
      <c r="C148" s="3" t="s">
        <v>234</v>
      </c>
      <c r="D148" s="3" t="s">
        <v>86</v>
      </c>
      <c r="E148" s="13" t="s">
        <v>84</v>
      </c>
      <c r="F148" s="4">
        <v>0</v>
      </c>
      <c r="G148" s="4">
        <v>70</v>
      </c>
      <c r="H148" s="4">
        <f t="shared" si="7"/>
        <v>10372.339999999997</v>
      </c>
      <c r="J148" s="17"/>
    </row>
    <row r="149" spans="1:10" x14ac:dyDescent="0.3">
      <c r="A149" s="3">
        <v>130</v>
      </c>
      <c r="B149" s="5">
        <v>44641</v>
      </c>
      <c r="C149" s="3">
        <v>92167</v>
      </c>
      <c r="D149" s="3" t="s">
        <v>165</v>
      </c>
      <c r="E149" s="13" t="s">
        <v>169</v>
      </c>
      <c r="F149" s="4">
        <v>38</v>
      </c>
      <c r="G149" s="4">
        <v>0</v>
      </c>
      <c r="H149" s="4">
        <f t="shared" si="7"/>
        <v>10334.339999999997</v>
      </c>
      <c r="J149" s="17"/>
    </row>
    <row r="150" spans="1:10" x14ac:dyDescent="0.3">
      <c r="A150" s="3">
        <v>131</v>
      </c>
      <c r="B150" s="37">
        <v>44641</v>
      </c>
      <c r="C150" s="38">
        <v>92168</v>
      </c>
      <c r="D150" s="3" t="s">
        <v>165</v>
      </c>
      <c r="E150" s="13" t="s">
        <v>169</v>
      </c>
      <c r="F150" s="4">
        <v>6</v>
      </c>
      <c r="G150" s="4">
        <v>0</v>
      </c>
      <c r="H150" s="4">
        <f t="shared" si="7"/>
        <v>10328.339999999997</v>
      </c>
      <c r="J150" s="17"/>
    </row>
    <row r="151" spans="1:10" x14ac:dyDescent="0.3">
      <c r="A151" s="3">
        <v>132</v>
      </c>
      <c r="B151" s="37">
        <v>44641</v>
      </c>
      <c r="C151" s="38">
        <v>607288</v>
      </c>
      <c r="D151" s="38" t="s">
        <v>166</v>
      </c>
      <c r="E151" s="13" t="s">
        <v>169</v>
      </c>
      <c r="F151" s="4">
        <v>15.98</v>
      </c>
      <c r="G151" s="4">
        <v>0</v>
      </c>
      <c r="H151" s="4">
        <f t="shared" si="7"/>
        <v>10312.359999999997</v>
      </c>
      <c r="J151" s="17"/>
    </row>
    <row r="152" spans="1:10" x14ac:dyDescent="0.3">
      <c r="A152" s="3">
        <v>133</v>
      </c>
      <c r="B152" s="5">
        <v>44641</v>
      </c>
      <c r="C152" s="3" t="s">
        <v>168</v>
      </c>
      <c r="D152" s="3" t="s">
        <v>167</v>
      </c>
      <c r="E152" s="13" t="s">
        <v>169</v>
      </c>
      <c r="F152" s="4">
        <v>90.15</v>
      </c>
      <c r="G152" s="4">
        <v>0</v>
      </c>
      <c r="H152" s="4">
        <f t="shared" si="7"/>
        <v>10222.209999999997</v>
      </c>
      <c r="J152" s="17"/>
    </row>
    <row r="153" spans="1:10" ht="28.8" x14ac:dyDescent="0.3">
      <c r="A153" s="3">
        <v>134</v>
      </c>
      <c r="B153" s="5">
        <v>44651</v>
      </c>
      <c r="C153" s="3"/>
      <c r="D153" s="3"/>
      <c r="E153" s="20" t="s">
        <v>184</v>
      </c>
      <c r="F153" s="4">
        <v>1250</v>
      </c>
      <c r="G153" s="4">
        <v>0</v>
      </c>
      <c r="H153" s="4">
        <f>H158-F153+G153</f>
        <v>9573.0899999999965</v>
      </c>
      <c r="J153" s="17"/>
    </row>
    <row r="154" spans="1:10" x14ac:dyDescent="0.3">
      <c r="A154" s="3">
        <v>135</v>
      </c>
      <c r="B154" s="5">
        <v>44644</v>
      </c>
      <c r="C154" s="3" t="s">
        <v>235</v>
      </c>
      <c r="D154" s="3" t="s">
        <v>86</v>
      </c>
      <c r="E154" s="13" t="s">
        <v>84</v>
      </c>
      <c r="F154" s="4">
        <v>0</v>
      </c>
      <c r="G154" s="4">
        <v>100</v>
      </c>
      <c r="H154" s="4">
        <f>H152-F154+G154</f>
        <v>10322.209999999997</v>
      </c>
      <c r="J154" s="17"/>
    </row>
    <row r="155" spans="1:10" x14ac:dyDescent="0.3">
      <c r="A155" s="3">
        <v>136</v>
      </c>
      <c r="B155" s="5">
        <v>44645</v>
      </c>
      <c r="C155" s="3" t="s">
        <v>146</v>
      </c>
      <c r="D155" s="3" t="s">
        <v>147</v>
      </c>
      <c r="E155" s="13" t="s">
        <v>148</v>
      </c>
      <c r="F155" s="4">
        <v>169.12</v>
      </c>
      <c r="G155" s="4">
        <v>0</v>
      </c>
      <c r="H155" s="4">
        <f t="shared" si="7"/>
        <v>10153.089999999997</v>
      </c>
      <c r="J155" s="17"/>
    </row>
    <row r="156" spans="1:10" x14ac:dyDescent="0.3">
      <c r="A156" s="3">
        <v>137</v>
      </c>
      <c r="B156" s="5">
        <v>44645</v>
      </c>
      <c r="C156" s="3">
        <v>604</v>
      </c>
      <c r="D156" s="3" t="s">
        <v>149</v>
      </c>
      <c r="E156" s="13" t="s">
        <v>150</v>
      </c>
      <c r="F156" s="4">
        <v>40</v>
      </c>
      <c r="G156" s="4">
        <v>0</v>
      </c>
      <c r="H156" s="4">
        <f t="shared" si="7"/>
        <v>10113.089999999997</v>
      </c>
      <c r="J156" s="17"/>
    </row>
    <row r="157" spans="1:10" x14ac:dyDescent="0.3">
      <c r="A157" s="3">
        <v>138</v>
      </c>
      <c r="B157" s="5">
        <v>44649</v>
      </c>
      <c r="C157" s="3"/>
      <c r="D157" s="3" t="s">
        <v>43</v>
      </c>
      <c r="E157" s="13" t="s">
        <v>143</v>
      </c>
      <c r="F157" s="4">
        <v>0</v>
      </c>
      <c r="G157" s="4">
        <v>640</v>
      </c>
      <c r="H157" s="4">
        <f t="shared" si="7"/>
        <v>10753.089999999997</v>
      </c>
      <c r="J157" s="17"/>
    </row>
    <row r="158" spans="1:10" x14ac:dyDescent="0.3">
      <c r="A158" s="3">
        <v>139</v>
      </c>
      <c r="B158" s="5">
        <v>44649</v>
      </c>
      <c r="C158" s="3"/>
      <c r="D158" s="3" t="s">
        <v>43</v>
      </c>
      <c r="E158" s="13" t="s">
        <v>84</v>
      </c>
      <c r="F158" s="4">
        <v>0</v>
      </c>
      <c r="G158" s="4">
        <v>70</v>
      </c>
      <c r="H158" s="4">
        <f t="shared" si="7"/>
        <v>10823.089999999997</v>
      </c>
      <c r="J158" s="17"/>
    </row>
    <row r="159" spans="1:10" x14ac:dyDescent="0.3">
      <c r="A159" s="3">
        <v>140</v>
      </c>
      <c r="B159" s="5">
        <v>44651</v>
      </c>
      <c r="C159" s="3"/>
      <c r="D159" s="3" t="s">
        <v>43</v>
      </c>
      <c r="E159" s="13" t="s">
        <v>105</v>
      </c>
      <c r="F159" s="4">
        <v>5</v>
      </c>
      <c r="G159" s="4">
        <v>0</v>
      </c>
      <c r="H159" s="4">
        <f>H153-F159+G159</f>
        <v>9568.0899999999965</v>
      </c>
      <c r="J159" s="17"/>
    </row>
    <row r="160" spans="1:10" s="41" customFormat="1" ht="37.5" customHeight="1" x14ac:dyDescent="0.3">
      <c r="A160" s="40"/>
      <c r="B160" s="40"/>
      <c r="C160" s="40"/>
      <c r="D160" s="40"/>
      <c r="E160" s="19" t="s">
        <v>138</v>
      </c>
      <c r="F160" s="19">
        <f>SUM(F135:F159)</f>
        <v>2375.0499999999997</v>
      </c>
      <c r="G160" s="19">
        <f>SUM(G135:G159)</f>
        <v>2070</v>
      </c>
      <c r="H160" s="11">
        <f>H132-F160+G160</f>
        <v>9568.0899999999965</v>
      </c>
    </row>
    <row r="161" spans="1:10" ht="28.8" x14ac:dyDescent="0.3">
      <c r="A161" s="43" t="s">
        <v>162</v>
      </c>
      <c r="B161" s="44"/>
      <c r="C161" s="44"/>
      <c r="D161" s="44"/>
      <c r="E161" s="44"/>
      <c r="F161" s="44"/>
      <c r="G161" s="45"/>
      <c r="H161" s="9" t="s">
        <v>163</v>
      </c>
    </row>
    <row r="162" spans="1:10" x14ac:dyDescent="0.3">
      <c r="A162" s="2" t="s">
        <v>0</v>
      </c>
      <c r="B162" s="2" t="s">
        <v>3</v>
      </c>
      <c r="C162" s="14" t="s">
        <v>4</v>
      </c>
      <c r="D162" s="2" t="s">
        <v>1</v>
      </c>
      <c r="E162" s="2" t="s">
        <v>2</v>
      </c>
      <c r="F162" s="2" t="s">
        <v>41</v>
      </c>
      <c r="G162" s="2" t="s">
        <v>42</v>
      </c>
      <c r="H162" s="10">
        <f>H160</f>
        <v>9568.0899999999965</v>
      </c>
      <c r="J162" s="17"/>
    </row>
    <row r="163" spans="1:10" x14ac:dyDescent="0.3">
      <c r="A163" s="3">
        <v>141</v>
      </c>
      <c r="B163" s="5">
        <v>44652</v>
      </c>
      <c r="C163" s="3"/>
      <c r="D163" s="3" t="s">
        <v>43</v>
      </c>
      <c r="E163" s="13" t="s">
        <v>170</v>
      </c>
      <c r="F163" s="4">
        <v>1000</v>
      </c>
      <c r="G163" s="4">
        <v>0</v>
      </c>
      <c r="H163" s="4">
        <f>H162-F163+G163</f>
        <v>8568.0899999999965</v>
      </c>
      <c r="J163" s="17"/>
    </row>
    <row r="164" spans="1:10" x14ac:dyDescent="0.3">
      <c r="A164" s="3">
        <v>142</v>
      </c>
      <c r="B164" s="5">
        <v>44653</v>
      </c>
      <c r="C164" s="3"/>
      <c r="D164" s="3"/>
      <c r="E164" s="13" t="s">
        <v>183</v>
      </c>
      <c r="F164" s="4">
        <v>0</v>
      </c>
      <c r="G164" s="4">
        <v>129</v>
      </c>
      <c r="H164" s="4">
        <f t="shared" ref="H164:H179" si="8">H163-F164+G164</f>
        <v>8697.0899999999965</v>
      </c>
      <c r="J164" s="17"/>
    </row>
    <row r="165" spans="1:10" x14ac:dyDescent="0.3">
      <c r="A165" s="3">
        <v>143</v>
      </c>
      <c r="B165" s="5">
        <v>44653</v>
      </c>
      <c r="C165" s="3" t="s">
        <v>171</v>
      </c>
      <c r="D165" s="3" t="s">
        <v>147</v>
      </c>
      <c r="E165" s="13" t="s">
        <v>172</v>
      </c>
      <c r="F165" s="4">
        <v>66.400000000000006</v>
      </c>
      <c r="G165" s="4">
        <v>0</v>
      </c>
      <c r="H165" s="4">
        <f t="shared" si="8"/>
        <v>8630.6899999999969</v>
      </c>
      <c r="I165" s="17"/>
      <c r="J165" s="17"/>
    </row>
    <row r="166" spans="1:10" x14ac:dyDescent="0.3">
      <c r="A166" s="3">
        <v>144</v>
      </c>
      <c r="B166" s="5">
        <v>44655</v>
      </c>
      <c r="C166" s="3">
        <v>47032</v>
      </c>
      <c r="D166" s="3" t="s">
        <v>173</v>
      </c>
      <c r="E166" s="13" t="s">
        <v>174</v>
      </c>
      <c r="F166" s="4">
        <v>7.98</v>
      </c>
      <c r="G166" s="4">
        <v>0</v>
      </c>
      <c r="H166" s="4">
        <f t="shared" si="8"/>
        <v>8622.7099999999973</v>
      </c>
      <c r="J166" s="17"/>
    </row>
    <row r="167" spans="1:10" x14ac:dyDescent="0.3">
      <c r="A167" s="3">
        <v>145</v>
      </c>
      <c r="B167" s="5">
        <v>44655</v>
      </c>
      <c r="C167" s="3" t="s">
        <v>236</v>
      </c>
      <c r="D167" s="3" t="s">
        <v>86</v>
      </c>
      <c r="E167" s="13" t="s">
        <v>84</v>
      </c>
      <c r="F167" s="4">
        <v>0</v>
      </c>
      <c r="G167" s="4">
        <v>50</v>
      </c>
      <c r="H167" s="4">
        <f t="shared" si="8"/>
        <v>8672.7099999999973</v>
      </c>
      <c r="J167" s="17"/>
    </row>
    <row r="168" spans="1:10" x14ac:dyDescent="0.3">
      <c r="A168" s="3">
        <v>146</v>
      </c>
      <c r="B168" s="5">
        <v>44656</v>
      </c>
      <c r="C168" s="3">
        <v>297848</v>
      </c>
      <c r="D168" s="3" t="s">
        <v>175</v>
      </c>
      <c r="E168" s="13" t="s">
        <v>176</v>
      </c>
      <c r="F168" s="4">
        <v>34.5</v>
      </c>
      <c r="G168" s="4">
        <v>0</v>
      </c>
      <c r="H168" s="4">
        <f t="shared" si="8"/>
        <v>8638.2099999999973</v>
      </c>
      <c r="J168" s="17"/>
    </row>
    <row r="169" spans="1:10" x14ac:dyDescent="0.3">
      <c r="A169" s="3">
        <v>147</v>
      </c>
      <c r="B169" s="5">
        <v>44657</v>
      </c>
      <c r="C169" s="3" t="s">
        <v>237</v>
      </c>
      <c r="D169" s="3" t="s">
        <v>86</v>
      </c>
      <c r="E169" s="13" t="s">
        <v>238</v>
      </c>
      <c r="F169" s="4">
        <v>0</v>
      </c>
      <c r="G169" s="4">
        <v>164</v>
      </c>
      <c r="H169" s="4">
        <f t="shared" si="8"/>
        <v>8802.2099999999973</v>
      </c>
      <c r="J169" s="17"/>
    </row>
    <row r="170" spans="1:10" x14ac:dyDescent="0.3">
      <c r="A170" s="3">
        <v>148</v>
      </c>
      <c r="B170" s="5">
        <v>44658</v>
      </c>
      <c r="C170" s="3" t="s">
        <v>239</v>
      </c>
      <c r="D170" s="3" t="s">
        <v>86</v>
      </c>
      <c r="E170" s="13" t="s">
        <v>84</v>
      </c>
      <c r="F170" s="4">
        <v>0</v>
      </c>
      <c r="G170" s="4">
        <v>120</v>
      </c>
      <c r="H170" s="4">
        <f t="shared" si="8"/>
        <v>8922.2099999999973</v>
      </c>
      <c r="J170" s="17"/>
    </row>
    <row r="171" spans="1:10" x14ac:dyDescent="0.3">
      <c r="A171" s="3">
        <v>149</v>
      </c>
      <c r="B171" s="5">
        <v>44671</v>
      </c>
      <c r="C171" s="3">
        <v>79521</v>
      </c>
      <c r="D171" s="3" t="s">
        <v>177</v>
      </c>
      <c r="E171" s="13" t="s">
        <v>178</v>
      </c>
      <c r="F171" s="4">
        <v>245.8</v>
      </c>
      <c r="G171" s="4">
        <v>0</v>
      </c>
      <c r="H171" s="4">
        <f t="shared" si="8"/>
        <v>8676.409999999998</v>
      </c>
      <c r="J171" s="17"/>
    </row>
    <row r="172" spans="1:10" x14ac:dyDescent="0.3">
      <c r="A172" s="3">
        <v>150</v>
      </c>
      <c r="B172" s="5">
        <v>44671</v>
      </c>
      <c r="C172" s="3"/>
      <c r="D172" s="3"/>
      <c r="E172" s="13" t="s">
        <v>186</v>
      </c>
      <c r="F172" s="4">
        <v>53.63</v>
      </c>
      <c r="G172" s="39">
        <v>0</v>
      </c>
      <c r="H172" s="4">
        <f t="shared" si="8"/>
        <v>8622.7799999999988</v>
      </c>
      <c r="J172" s="17"/>
    </row>
    <row r="173" spans="1:10" x14ac:dyDescent="0.3">
      <c r="A173" s="3">
        <v>151</v>
      </c>
      <c r="B173" s="5">
        <v>44671</v>
      </c>
      <c r="C173" s="3" t="s">
        <v>240</v>
      </c>
      <c r="D173" s="3" t="s">
        <v>86</v>
      </c>
      <c r="E173" s="13" t="s">
        <v>84</v>
      </c>
      <c r="F173" s="4">
        <v>0</v>
      </c>
      <c r="G173" s="4">
        <v>120</v>
      </c>
      <c r="H173" s="4">
        <f t="shared" si="8"/>
        <v>8742.7799999999988</v>
      </c>
      <c r="J173" s="17"/>
    </row>
    <row r="174" spans="1:10" x14ac:dyDescent="0.3">
      <c r="A174" s="3">
        <v>152</v>
      </c>
      <c r="B174" s="5">
        <v>44677</v>
      </c>
      <c r="C174" s="3"/>
      <c r="D174" s="3" t="s">
        <v>43</v>
      </c>
      <c r="E174" s="13" t="s">
        <v>102</v>
      </c>
      <c r="F174" s="4">
        <v>0</v>
      </c>
      <c r="G174" s="4">
        <v>300</v>
      </c>
      <c r="H174" s="4">
        <f t="shared" si="8"/>
        <v>9042.7799999999988</v>
      </c>
      <c r="J174" s="17"/>
    </row>
    <row r="175" spans="1:10" x14ac:dyDescent="0.3">
      <c r="A175" s="3">
        <v>153</v>
      </c>
      <c r="B175" s="5">
        <v>44677</v>
      </c>
      <c r="C175" s="5"/>
      <c r="D175" s="3" t="s">
        <v>43</v>
      </c>
      <c r="E175" s="13" t="s">
        <v>183</v>
      </c>
      <c r="F175" s="4">
        <v>0</v>
      </c>
      <c r="G175" s="4">
        <v>1000</v>
      </c>
      <c r="H175" s="4">
        <f t="shared" si="8"/>
        <v>10042.779999999999</v>
      </c>
      <c r="J175" s="17"/>
    </row>
    <row r="176" spans="1:10" x14ac:dyDescent="0.3">
      <c r="A176" s="3">
        <v>154</v>
      </c>
      <c r="B176" s="5">
        <v>44678</v>
      </c>
      <c r="C176" s="5" t="s">
        <v>241</v>
      </c>
      <c r="D176" s="3" t="s">
        <v>86</v>
      </c>
      <c r="E176" s="13" t="s">
        <v>258</v>
      </c>
      <c r="F176" s="4">
        <v>0</v>
      </c>
      <c r="G176" s="4">
        <f>70+150</f>
        <v>220</v>
      </c>
      <c r="H176" s="4">
        <f t="shared" si="8"/>
        <v>10262.779999999999</v>
      </c>
      <c r="J176" s="17"/>
    </row>
    <row r="177" spans="1:10" x14ac:dyDescent="0.3">
      <c r="A177" s="3">
        <v>155</v>
      </c>
      <c r="B177" s="5">
        <v>44679</v>
      </c>
      <c r="C177" s="5"/>
      <c r="D177" s="3" t="s">
        <v>43</v>
      </c>
      <c r="E177" s="13" t="s">
        <v>84</v>
      </c>
      <c r="F177" s="4">
        <v>0</v>
      </c>
      <c r="G177" s="4">
        <v>120</v>
      </c>
      <c r="H177" s="4">
        <f t="shared" si="8"/>
        <v>10382.779999999999</v>
      </c>
      <c r="J177" s="17"/>
    </row>
    <row r="178" spans="1:10" x14ac:dyDescent="0.3">
      <c r="A178" s="3">
        <v>156</v>
      </c>
      <c r="B178" s="5">
        <v>44681</v>
      </c>
      <c r="C178" s="3"/>
      <c r="E178" s="13" t="s">
        <v>185</v>
      </c>
      <c r="F178" s="4">
        <v>0</v>
      </c>
      <c r="G178" s="4">
        <v>917</v>
      </c>
      <c r="H178" s="4">
        <f t="shared" si="8"/>
        <v>11299.779999999999</v>
      </c>
      <c r="J178" s="17"/>
    </row>
    <row r="179" spans="1:10" x14ac:dyDescent="0.3">
      <c r="A179" s="3">
        <v>157</v>
      </c>
      <c r="B179" s="5">
        <v>44680</v>
      </c>
      <c r="C179" s="3"/>
      <c r="D179" s="3" t="s">
        <v>43</v>
      </c>
      <c r="E179" s="13" t="s">
        <v>105</v>
      </c>
      <c r="F179" s="4">
        <v>5</v>
      </c>
      <c r="G179" s="4">
        <v>0</v>
      </c>
      <c r="H179" s="4">
        <f t="shared" si="8"/>
        <v>11294.779999999999</v>
      </c>
      <c r="J179" s="17"/>
    </row>
    <row r="180" spans="1:10" ht="37.5" customHeight="1" x14ac:dyDescent="0.3">
      <c r="A180" s="3"/>
      <c r="B180" s="3"/>
      <c r="C180" s="3"/>
      <c r="D180" s="3"/>
      <c r="E180" s="19" t="s">
        <v>164</v>
      </c>
      <c r="F180" s="19">
        <f>SUM(F163:F179)</f>
        <v>1413.3100000000002</v>
      </c>
      <c r="G180" s="19">
        <f>SUM(G163:G179)</f>
        <v>3140</v>
      </c>
      <c r="H180" s="11">
        <f>H160-F180+G180</f>
        <v>11294.779999999995</v>
      </c>
    </row>
    <row r="181" spans="1:10" ht="28.8" x14ac:dyDescent="0.3">
      <c r="A181" s="43" t="s">
        <v>180</v>
      </c>
      <c r="B181" s="44"/>
      <c r="C181" s="44"/>
      <c r="D181" s="44"/>
      <c r="E181" s="44"/>
      <c r="F181" s="44"/>
      <c r="G181" s="45"/>
      <c r="H181" s="9" t="s">
        <v>179</v>
      </c>
    </row>
    <row r="182" spans="1:10" x14ac:dyDescent="0.3">
      <c r="A182" s="2" t="s">
        <v>0</v>
      </c>
      <c r="B182" s="2" t="s">
        <v>3</v>
      </c>
      <c r="C182" s="14" t="s">
        <v>4</v>
      </c>
      <c r="D182" s="2" t="s">
        <v>1</v>
      </c>
      <c r="E182" s="2" t="s">
        <v>2</v>
      </c>
      <c r="F182" s="2" t="s">
        <v>41</v>
      </c>
      <c r="G182" s="2" t="s">
        <v>42</v>
      </c>
      <c r="H182" s="10">
        <f>H180</f>
        <v>11294.779999999995</v>
      </c>
      <c r="J182" s="17"/>
    </row>
    <row r="183" spans="1:10" x14ac:dyDescent="0.3">
      <c r="A183" s="3">
        <v>158</v>
      </c>
      <c r="B183" s="5">
        <v>44692</v>
      </c>
      <c r="C183" s="3"/>
      <c r="D183" s="3" t="s">
        <v>43</v>
      </c>
      <c r="E183" s="13" t="s">
        <v>84</v>
      </c>
      <c r="F183" s="4">
        <v>0</v>
      </c>
      <c r="G183" s="4">
        <v>120</v>
      </c>
      <c r="H183" s="4">
        <f t="shared" ref="H183:H196" si="9">H182-F183+G183</f>
        <v>11414.779999999995</v>
      </c>
      <c r="J183" s="17"/>
    </row>
    <row r="184" spans="1:10" x14ac:dyDescent="0.3">
      <c r="A184" s="3">
        <v>159</v>
      </c>
      <c r="B184" s="5">
        <v>44693</v>
      </c>
      <c r="C184" s="3" t="s">
        <v>242</v>
      </c>
      <c r="D184" s="3" t="s">
        <v>86</v>
      </c>
      <c r="E184" s="13" t="s">
        <v>84</v>
      </c>
      <c r="F184" s="4">
        <v>0</v>
      </c>
      <c r="G184" s="4">
        <v>70</v>
      </c>
      <c r="H184" s="4">
        <f t="shared" si="9"/>
        <v>11484.779999999995</v>
      </c>
      <c r="J184" s="17"/>
    </row>
    <row r="185" spans="1:10" x14ac:dyDescent="0.3">
      <c r="A185" s="3">
        <v>160</v>
      </c>
      <c r="B185" s="5">
        <v>44698</v>
      </c>
      <c r="C185" s="3" t="s">
        <v>243</v>
      </c>
      <c r="D185" s="3" t="s">
        <v>86</v>
      </c>
      <c r="E185" s="13" t="s">
        <v>84</v>
      </c>
      <c r="F185" s="4">
        <v>0</v>
      </c>
      <c r="G185" s="4">
        <v>70</v>
      </c>
      <c r="H185" s="4">
        <f t="shared" si="9"/>
        <v>11554.779999999995</v>
      </c>
      <c r="J185" s="17"/>
    </row>
    <row r="186" spans="1:10" x14ac:dyDescent="0.3">
      <c r="A186" s="3">
        <v>161</v>
      </c>
      <c r="B186" s="5">
        <v>44700</v>
      </c>
      <c r="C186" s="3"/>
      <c r="D186" s="3" t="s">
        <v>43</v>
      </c>
      <c r="E186" s="13" t="s">
        <v>84</v>
      </c>
      <c r="F186" s="4">
        <v>0</v>
      </c>
      <c r="G186" s="4">
        <v>70</v>
      </c>
      <c r="H186" s="4">
        <f t="shared" si="9"/>
        <v>11624.779999999995</v>
      </c>
      <c r="J186" s="17"/>
    </row>
    <row r="187" spans="1:10" x14ac:dyDescent="0.3">
      <c r="A187" s="3">
        <v>162</v>
      </c>
      <c r="B187" s="5">
        <v>44708</v>
      </c>
      <c r="C187" s="3"/>
      <c r="D187" s="3" t="s">
        <v>43</v>
      </c>
      <c r="E187" s="13" t="s">
        <v>84</v>
      </c>
      <c r="F187" s="4">
        <v>0</v>
      </c>
      <c r="G187" s="4">
        <v>170</v>
      </c>
      <c r="H187" s="4">
        <f t="shared" si="9"/>
        <v>11794.779999999995</v>
      </c>
      <c r="J187" s="17"/>
    </row>
    <row r="188" spans="1:10" x14ac:dyDescent="0.3">
      <c r="A188" s="3">
        <v>163</v>
      </c>
      <c r="B188" s="5">
        <v>44711</v>
      </c>
      <c r="C188" s="3"/>
      <c r="D188" s="3"/>
      <c r="E188" s="13" t="s">
        <v>191</v>
      </c>
      <c r="F188" s="4">
        <v>320</v>
      </c>
      <c r="G188" s="4">
        <v>0</v>
      </c>
      <c r="H188" s="4">
        <f t="shared" si="9"/>
        <v>11474.779999999995</v>
      </c>
      <c r="J188" s="17"/>
    </row>
    <row r="189" spans="1:10" x14ac:dyDescent="0.3">
      <c r="A189" s="3">
        <v>164</v>
      </c>
      <c r="B189" s="5">
        <v>44711</v>
      </c>
      <c r="C189" s="3"/>
      <c r="D189" s="3"/>
      <c r="E189" s="13" t="s">
        <v>192</v>
      </c>
      <c r="F189" s="4">
        <v>260</v>
      </c>
      <c r="G189" s="4">
        <v>0</v>
      </c>
      <c r="H189" s="4">
        <f t="shared" si="9"/>
        <v>11214.779999999995</v>
      </c>
      <c r="J189" s="17"/>
    </row>
    <row r="190" spans="1:10" x14ac:dyDescent="0.3">
      <c r="A190" s="3">
        <v>165</v>
      </c>
      <c r="B190" s="5">
        <v>44711</v>
      </c>
      <c r="C190" s="3"/>
      <c r="D190" s="3"/>
      <c r="E190" s="13" t="s">
        <v>260</v>
      </c>
      <c r="F190" s="4">
        <f>720</f>
        <v>720</v>
      </c>
      <c r="G190" s="4">
        <v>0</v>
      </c>
      <c r="H190" s="4">
        <f t="shared" si="9"/>
        <v>10494.779999999995</v>
      </c>
      <c r="J190" s="17"/>
    </row>
    <row r="191" spans="1:10" x14ac:dyDescent="0.3">
      <c r="A191" s="3">
        <v>166</v>
      </c>
      <c r="B191" s="5">
        <v>44711</v>
      </c>
      <c r="C191" s="3"/>
      <c r="D191" s="3"/>
      <c r="E191" s="13" t="s">
        <v>193</v>
      </c>
      <c r="F191" s="4">
        <v>400</v>
      </c>
      <c r="G191" s="4">
        <v>0</v>
      </c>
      <c r="H191" s="4">
        <f>H190-F191+G191</f>
        <v>10094.779999999995</v>
      </c>
      <c r="J191" s="17"/>
    </row>
    <row r="192" spans="1:10" x14ac:dyDescent="0.3">
      <c r="A192" s="3">
        <v>167</v>
      </c>
      <c r="B192" s="5">
        <v>44711</v>
      </c>
      <c r="C192" s="3"/>
      <c r="D192" s="3"/>
      <c r="E192" s="13" t="s">
        <v>194</v>
      </c>
      <c r="F192" s="4">
        <v>360</v>
      </c>
      <c r="G192" s="4">
        <v>0</v>
      </c>
      <c r="H192" s="4">
        <f t="shared" si="9"/>
        <v>9734.7799999999952</v>
      </c>
      <c r="J192" s="17"/>
    </row>
    <row r="193" spans="1:11" x14ac:dyDescent="0.3">
      <c r="A193" s="3">
        <v>168</v>
      </c>
      <c r="B193" s="5">
        <v>44711</v>
      </c>
      <c r="C193" s="3"/>
      <c r="D193" s="3"/>
      <c r="E193" s="13" t="s">
        <v>196</v>
      </c>
      <c r="F193" s="4">
        <v>320</v>
      </c>
      <c r="G193" s="4">
        <v>0</v>
      </c>
      <c r="H193" s="4">
        <f t="shared" si="9"/>
        <v>9414.7799999999952</v>
      </c>
      <c r="J193" s="17"/>
    </row>
    <row r="194" spans="1:11" x14ac:dyDescent="0.3">
      <c r="A194" s="3">
        <v>169</v>
      </c>
      <c r="B194" s="5">
        <v>44711</v>
      </c>
      <c r="C194" s="3"/>
      <c r="D194" s="3"/>
      <c r="E194" s="13" t="s">
        <v>195</v>
      </c>
      <c r="F194" s="4">
        <v>720</v>
      </c>
      <c r="G194" s="4">
        <v>0</v>
      </c>
      <c r="H194" s="4">
        <f t="shared" si="9"/>
        <v>8694.7799999999952</v>
      </c>
      <c r="J194" s="17"/>
    </row>
    <row r="195" spans="1:11" x14ac:dyDescent="0.3">
      <c r="A195" s="3">
        <v>170</v>
      </c>
      <c r="B195" s="5">
        <v>44711</v>
      </c>
      <c r="C195" s="3">
        <v>25314</v>
      </c>
      <c r="D195" s="3" t="s">
        <v>197</v>
      </c>
      <c r="E195" s="13" t="s">
        <v>198</v>
      </c>
      <c r="F195" s="4">
        <v>34.99</v>
      </c>
      <c r="G195" s="4">
        <v>0</v>
      </c>
      <c r="H195" s="4">
        <f t="shared" si="9"/>
        <v>8659.7899999999954</v>
      </c>
      <c r="J195" s="17"/>
    </row>
    <row r="196" spans="1:11" x14ac:dyDescent="0.3">
      <c r="A196" s="3">
        <v>171</v>
      </c>
      <c r="B196" s="5">
        <v>44712</v>
      </c>
      <c r="C196" s="3"/>
      <c r="D196" s="3" t="s">
        <v>43</v>
      </c>
      <c r="E196" s="13" t="s">
        <v>105</v>
      </c>
      <c r="F196" s="4">
        <v>5</v>
      </c>
      <c r="G196" s="4">
        <v>0</v>
      </c>
      <c r="H196" s="4">
        <f t="shared" si="9"/>
        <v>8654.7899999999954</v>
      </c>
      <c r="J196" s="17"/>
    </row>
    <row r="197" spans="1:11" ht="37.5" customHeight="1" x14ac:dyDescent="0.3">
      <c r="A197" s="3"/>
      <c r="B197" s="3"/>
      <c r="C197" s="3"/>
      <c r="D197" s="3"/>
      <c r="E197" s="19" t="s">
        <v>181</v>
      </c>
      <c r="F197" s="19">
        <f>SUM(F183:F196)</f>
        <v>3139.99</v>
      </c>
      <c r="G197" s="19">
        <f>SUM(G183:G196)</f>
        <v>500</v>
      </c>
      <c r="H197" s="11">
        <f>H180-F197+G197</f>
        <v>8654.7899999999954</v>
      </c>
    </row>
    <row r="198" spans="1:11" ht="28.8" x14ac:dyDescent="0.3">
      <c r="A198" s="43" t="s">
        <v>190</v>
      </c>
      <c r="B198" s="44"/>
      <c r="C198" s="44"/>
      <c r="D198" s="44"/>
      <c r="E198" s="44"/>
      <c r="F198" s="44"/>
      <c r="G198" s="45"/>
      <c r="H198" s="9" t="s">
        <v>200</v>
      </c>
    </row>
    <row r="199" spans="1:11" x14ac:dyDescent="0.3">
      <c r="A199" s="2" t="s">
        <v>0</v>
      </c>
      <c r="B199" s="2" t="s">
        <v>3</v>
      </c>
      <c r="C199" s="14" t="s">
        <v>4</v>
      </c>
      <c r="D199" s="2" t="s">
        <v>1</v>
      </c>
      <c r="E199" s="2" t="s">
        <v>2</v>
      </c>
      <c r="F199" s="2" t="s">
        <v>41</v>
      </c>
      <c r="G199" s="2" t="s">
        <v>42</v>
      </c>
      <c r="H199" s="10">
        <f>H197</f>
        <v>8654.7899999999954</v>
      </c>
      <c r="I199" s="17"/>
      <c r="K199" s="17"/>
    </row>
    <row r="200" spans="1:11" x14ac:dyDescent="0.3">
      <c r="A200" s="3">
        <v>172</v>
      </c>
      <c r="B200" s="5">
        <v>44713</v>
      </c>
      <c r="C200" s="3"/>
      <c r="D200" s="3"/>
      <c r="E200" s="13" t="s">
        <v>259</v>
      </c>
      <c r="F200" s="4">
        <v>0</v>
      </c>
      <c r="G200" s="4">
        <f>3300-1090</f>
        <v>2210</v>
      </c>
      <c r="H200" s="4">
        <f>H199-F200+G200</f>
        <v>10864.789999999995</v>
      </c>
      <c r="I200" s="17"/>
      <c r="K200" s="17"/>
    </row>
    <row r="201" spans="1:11" x14ac:dyDescent="0.3">
      <c r="A201" s="3">
        <v>173</v>
      </c>
      <c r="B201" s="5">
        <v>44714</v>
      </c>
      <c r="C201" s="3" t="s">
        <v>244</v>
      </c>
      <c r="D201" s="3" t="s">
        <v>86</v>
      </c>
      <c r="E201" s="13" t="s">
        <v>84</v>
      </c>
      <c r="F201" s="4">
        <v>0</v>
      </c>
      <c r="G201" s="4">
        <v>70</v>
      </c>
      <c r="H201" s="4">
        <f t="shared" ref="H201:H243" si="10">H200-F201+G201</f>
        <v>10934.789999999995</v>
      </c>
      <c r="I201" s="17"/>
      <c r="K201" s="17"/>
    </row>
    <row r="202" spans="1:11" x14ac:dyDescent="0.3">
      <c r="A202" s="3">
        <v>174</v>
      </c>
      <c r="B202" s="5">
        <v>44718</v>
      </c>
      <c r="C202" s="3" t="s">
        <v>245</v>
      </c>
      <c r="D202" s="3" t="s">
        <v>86</v>
      </c>
      <c r="E202" s="13" t="s">
        <v>84</v>
      </c>
      <c r="F202" s="4">
        <v>0</v>
      </c>
      <c r="G202" s="4">
        <v>70</v>
      </c>
      <c r="H202" s="4">
        <f t="shared" si="10"/>
        <v>11004.789999999995</v>
      </c>
      <c r="I202" s="17"/>
      <c r="K202" s="17"/>
    </row>
    <row r="203" spans="1:11" x14ac:dyDescent="0.3">
      <c r="A203" s="3">
        <v>175</v>
      </c>
      <c r="B203" s="5">
        <v>44722</v>
      </c>
      <c r="C203" s="3"/>
      <c r="D203" s="3" t="s">
        <v>43</v>
      </c>
      <c r="E203" s="13" t="s">
        <v>199</v>
      </c>
      <c r="F203" s="4">
        <v>1800</v>
      </c>
      <c r="G203" s="4">
        <v>0</v>
      </c>
      <c r="H203" s="4">
        <f t="shared" si="10"/>
        <v>9204.7899999999954</v>
      </c>
      <c r="I203" s="17"/>
      <c r="K203" s="17"/>
    </row>
    <row r="204" spans="1:11" x14ac:dyDescent="0.3">
      <c r="A204" s="3">
        <v>176</v>
      </c>
      <c r="B204" s="5">
        <v>44725</v>
      </c>
      <c r="C204" s="3"/>
      <c r="D204" s="3"/>
      <c r="E204" s="13" t="s">
        <v>201</v>
      </c>
      <c r="F204" s="4">
        <v>200</v>
      </c>
      <c r="G204" s="4">
        <v>0</v>
      </c>
      <c r="H204" s="4">
        <f t="shared" si="10"/>
        <v>9004.7899999999954</v>
      </c>
      <c r="I204" s="17"/>
    </row>
    <row r="205" spans="1:11" x14ac:dyDescent="0.3">
      <c r="A205" s="3">
        <v>177</v>
      </c>
      <c r="B205" s="5">
        <v>44725</v>
      </c>
      <c r="C205" s="3"/>
      <c r="D205" s="3"/>
      <c r="E205" s="13" t="s">
        <v>202</v>
      </c>
      <c r="F205" s="4">
        <v>400</v>
      </c>
      <c r="G205" s="4">
        <v>0</v>
      </c>
      <c r="H205" s="4">
        <f t="shared" si="10"/>
        <v>8604.7899999999954</v>
      </c>
    </row>
    <row r="206" spans="1:11" x14ac:dyDescent="0.3">
      <c r="A206" s="3">
        <v>178</v>
      </c>
      <c r="B206" s="5">
        <v>44725</v>
      </c>
      <c r="C206" s="3" t="s">
        <v>246</v>
      </c>
      <c r="D206" s="3" t="s">
        <v>86</v>
      </c>
      <c r="E206" s="13" t="s">
        <v>84</v>
      </c>
      <c r="F206" s="4">
        <v>0</v>
      </c>
      <c r="G206" s="4">
        <f>50+70</f>
        <v>120</v>
      </c>
      <c r="H206" s="4">
        <f t="shared" si="10"/>
        <v>8724.7899999999954</v>
      </c>
    </row>
    <row r="207" spans="1:11" x14ac:dyDescent="0.3">
      <c r="A207" s="3">
        <v>179</v>
      </c>
      <c r="B207" s="5">
        <v>44725</v>
      </c>
      <c r="C207" s="3"/>
      <c r="D207" s="3" t="s">
        <v>43</v>
      </c>
      <c r="E207" s="13" t="s">
        <v>84</v>
      </c>
      <c r="F207" s="4">
        <v>0</v>
      </c>
      <c r="G207" s="4">
        <f>120+240+120</f>
        <v>480</v>
      </c>
      <c r="H207" s="4">
        <f t="shared" si="10"/>
        <v>9204.7899999999954</v>
      </c>
    </row>
    <row r="208" spans="1:11" x14ac:dyDescent="0.3">
      <c r="A208" s="3">
        <v>180</v>
      </c>
      <c r="B208" s="5">
        <v>44726</v>
      </c>
      <c r="C208" s="3"/>
      <c r="D208" s="3"/>
      <c r="E208" s="13" t="s">
        <v>214</v>
      </c>
      <c r="F208" s="4">
        <v>3140</v>
      </c>
      <c r="G208" s="4">
        <v>0</v>
      </c>
      <c r="H208" s="4">
        <f t="shared" si="10"/>
        <v>6064.7899999999954</v>
      </c>
    </row>
    <row r="209" spans="1:9" x14ac:dyDescent="0.3">
      <c r="A209" s="3">
        <v>181</v>
      </c>
      <c r="B209" s="5">
        <v>44726</v>
      </c>
      <c r="C209" s="3"/>
      <c r="D209" s="3"/>
      <c r="E209" s="13" t="s">
        <v>269</v>
      </c>
      <c r="F209" s="4">
        <v>0</v>
      </c>
      <c r="G209" s="4">
        <v>480</v>
      </c>
      <c r="H209" s="4">
        <f t="shared" si="10"/>
        <v>6544.7899999999954</v>
      </c>
    </row>
    <row r="210" spans="1:9" x14ac:dyDescent="0.3">
      <c r="A210" s="3">
        <v>183</v>
      </c>
      <c r="B210" s="5">
        <v>44726</v>
      </c>
      <c r="C210" s="3" t="s">
        <v>247</v>
      </c>
      <c r="D210" s="3" t="s">
        <v>86</v>
      </c>
      <c r="E210" s="13" t="s">
        <v>84</v>
      </c>
      <c r="F210" s="4">
        <v>0</v>
      </c>
      <c r="G210" s="4">
        <f>70+100</f>
        <v>170</v>
      </c>
      <c r="H210" s="4">
        <f t="shared" si="10"/>
        <v>6714.7899999999954</v>
      </c>
    </row>
    <row r="211" spans="1:9" x14ac:dyDescent="0.3">
      <c r="A211" s="3">
        <v>184</v>
      </c>
      <c r="B211" s="5">
        <v>44726</v>
      </c>
      <c r="C211" s="3"/>
      <c r="D211" s="3" t="s">
        <v>43</v>
      </c>
      <c r="E211" s="13" t="s">
        <v>297</v>
      </c>
      <c r="F211" s="4">
        <v>10</v>
      </c>
      <c r="G211" s="4">
        <v>0</v>
      </c>
      <c r="H211" s="4">
        <f t="shared" si="10"/>
        <v>6704.7899999999954</v>
      </c>
    </row>
    <row r="212" spans="1:9" x14ac:dyDescent="0.3">
      <c r="A212" s="3">
        <v>185</v>
      </c>
      <c r="B212" s="5">
        <v>44726</v>
      </c>
      <c r="C212" s="3"/>
      <c r="D212" s="3" t="s">
        <v>43</v>
      </c>
      <c r="E212" s="13" t="s">
        <v>84</v>
      </c>
      <c r="F212" s="4">
        <v>0</v>
      </c>
      <c r="G212" s="4">
        <f>120+70+170+70</f>
        <v>430</v>
      </c>
      <c r="H212" s="4">
        <f t="shared" si="10"/>
        <v>7134.7899999999954</v>
      </c>
    </row>
    <row r="213" spans="1:9" x14ac:dyDescent="0.3">
      <c r="A213" s="3">
        <v>186</v>
      </c>
      <c r="B213" s="5">
        <v>44727</v>
      </c>
      <c r="C213" s="3">
        <v>10887</v>
      </c>
      <c r="D213" s="3" t="s">
        <v>152</v>
      </c>
      <c r="E213" s="13" t="s">
        <v>203</v>
      </c>
      <c r="F213" s="4">
        <v>100</v>
      </c>
      <c r="G213" s="4">
        <v>0</v>
      </c>
      <c r="H213" s="4">
        <f t="shared" si="10"/>
        <v>7034.7899999999954</v>
      </c>
    </row>
    <row r="214" spans="1:9" x14ac:dyDescent="0.3">
      <c r="A214" s="3">
        <v>187</v>
      </c>
      <c r="B214" s="5">
        <v>44727</v>
      </c>
      <c r="C214" s="3" t="s">
        <v>248</v>
      </c>
      <c r="D214" s="3" t="s">
        <v>86</v>
      </c>
      <c r="E214" s="13" t="s">
        <v>84</v>
      </c>
      <c r="F214" s="4">
        <v>0</v>
      </c>
      <c r="G214" s="4">
        <v>60</v>
      </c>
      <c r="H214" s="4">
        <f t="shared" si="10"/>
        <v>7094.7899999999954</v>
      </c>
    </row>
    <row r="215" spans="1:9" x14ac:dyDescent="0.3">
      <c r="A215" s="3">
        <v>188</v>
      </c>
      <c r="B215" s="5">
        <v>44727</v>
      </c>
      <c r="C215" s="3"/>
      <c r="D215" s="3" t="s">
        <v>43</v>
      </c>
      <c r="E215" s="13" t="s">
        <v>84</v>
      </c>
      <c r="F215" s="4">
        <v>0</v>
      </c>
      <c r="G215" s="4">
        <v>70</v>
      </c>
      <c r="H215" s="4">
        <f t="shared" si="10"/>
        <v>7164.7899999999954</v>
      </c>
    </row>
    <row r="216" spans="1:9" x14ac:dyDescent="0.3">
      <c r="A216" s="3">
        <v>189</v>
      </c>
      <c r="B216" s="5">
        <v>44729</v>
      </c>
      <c r="C216" s="3"/>
      <c r="D216" s="3" t="s">
        <v>43</v>
      </c>
      <c r="E216" s="13" t="s">
        <v>84</v>
      </c>
      <c r="F216" s="4">
        <v>0</v>
      </c>
      <c r="G216" s="4">
        <v>70</v>
      </c>
      <c r="H216" s="4">
        <f t="shared" si="10"/>
        <v>7234.7899999999954</v>
      </c>
    </row>
    <row r="217" spans="1:9" x14ac:dyDescent="0.3">
      <c r="A217" s="3">
        <v>190</v>
      </c>
      <c r="B217" s="5">
        <v>44732</v>
      </c>
      <c r="C217" s="3" t="s">
        <v>204</v>
      </c>
      <c r="D217" s="3" t="s">
        <v>205</v>
      </c>
      <c r="E217" s="13" t="s">
        <v>206</v>
      </c>
      <c r="F217" s="4">
        <v>651.16999999999996</v>
      </c>
      <c r="G217" s="4">
        <v>0</v>
      </c>
      <c r="H217" s="4">
        <f t="shared" si="10"/>
        <v>6583.6199999999953</v>
      </c>
    </row>
    <row r="218" spans="1:9" x14ac:dyDescent="0.3">
      <c r="A218" s="3">
        <v>191</v>
      </c>
      <c r="B218" s="5">
        <v>44732</v>
      </c>
      <c r="C218" s="3" t="s">
        <v>249</v>
      </c>
      <c r="D218" s="3" t="s">
        <v>86</v>
      </c>
      <c r="E218" s="13" t="s">
        <v>84</v>
      </c>
      <c r="F218" s="4">
        <v>0</v>
      </c>
      <c r="G218" s="4">
        <f>70+70</f>
        <v>140</v>
      </c>
      <c r="H218" s="4">
        <f t="shared" si="10"/>
        <v>6723.6199999999953</v>
      </c>
    </row>
    <row r="219" spans="1:9" x14ac:dyDescent="0.3">
      <c r="A219" s="3">
        <v>192</v>
      </c>
      <c r="B219" s="5">
        <v>44732</v>
      </c>
      <c r="C219" s="3"/>
      <c r="D219" s="3" t="s">
        <v>43</v>
      </c>
      <c r="E219" s="13" t="s">
        <v>84</v>
      </c>
      <c r="F219" s="4">
        <v>0</v>
      </c>
      <c r="G219" s="4">
        <v>170</v>
      </c>
      <c r="H219" s="4">
        <f t="shared" si="10"/>
        <v>6893.6199999999953</v>
      </c>
    </row>
    <row r="220" spans="1:9" x14ac:dyDescent="0.3">
      <c r="A220" s="3">
        <v>193</v>
      </c>
      <c r="B220" s="5">
        <v>44733</v>
      </c>
      <c r="C220" s="3"/>
      <c r="D220" s="3" t="s">
        <v>70</v>
      </c>
      <c r="E220" s="13" t="s">
        <v>209</v>
      </c>
      <c r="F220" s="4">
        <v>500</v>
      </c>
      <c r="G220" s="4">
        <v>0</v>
      </c>
      <c r="H220" s="4">
        <f t="shared" si="10"/>
        <v>6393.6199999999953</v>
      </c>
    </row>
    <row r="221" spans="1:9" x14ac:dyDescent="0.3">
      <c r="A221" s="3">
        <v>194</v>
      </c>
      <c r="B221" s="5">
        <v>44733</v>
      </c>
      <c r="C221" s="3">
        <v>8715</v>
      </c>
      <c r="D221" s="3" t="s">
        <v>70</v>
      </c>
      <c r="E221" s="13" t="s">
        <v>210</v>
      </c>
      <c r="F221" s="4">
        <v>17.940000000000001</v>
      </c>
      <c r="G221" s="4">
        <v>0</v>
      </c>
      <c r="H221" s="4">
        <f t="shared" si="10"/>
        <v>6375.6799999999957</v>
      </c>
    </row>
    <row r="222" spans="1:9" x14ac:dyDescent="0.3">
      <c r="A222" s="3">
        <v>195</v>
      </c>
      <c r="B222" s="5">
        <v>44733</v>
      </c>
      <c r="C222" s="3" t="s">
        <v>211</v>
      </c>
      <c r="D222" s="3" t="s">
        <v>212</v>
      </c>
      <c r="E222" s="13" t="s">
        <v>206</v>
      </c>
      <c r="F222" s="4">
        <v>1040.96</v>
      </c>
      <c r="G222" s="4">
        <v>0</v>
      </c>
      <c r="H222" s="4">
        <f t="shared" si="10"/>
        <v>5334.7199999999957</v>
      </c>
    </row>
    <row r="223" spans="1:9" ht="28.8" x14ac:dyDescent="0.3">
      <c r="A223" s="3">
        <v>196</v>
      </c>
      <c r="B223" s="5">
        <v>44733</v>
      </c>
      <c r="C223" s="3"/>
      <c r="D223" s="3"/>
      <c r="E223" s="20" t="s">
        <v>265</v>
      </c>
      <c r="F223" s="4">
        <v>220</v>
      </c>
      <c r="G223" s="4">
        <v>0</v>
      </c>
      <c r="H223" s="4">
        <f t="shared" si="10"/>
        <v>5114.7199999999957</v>
      </c>
      <c r="I223" s="42"/>
    </row>
    <row r="224" spans="1:9" x14ac:dyDescent="0.3">
      <c r="A224" s="3">
        <v>197</v>
      </c>
      <c r="B224" s="5">
        <v>44733</v>
      </c>
      <c r="C224" s="3"/>
      <c r="D224" s="3"/>
      <c r="E224" s="13" t="s">
        <v>207</v>
      </c>
      <c r="F224" s="4">
        <v>0</v>
      </c>
      <c r="G224" s="4">
        <v>31</v>
      </c>
      <c r="H224" s="4">
        <f t="shared" si="10"/>
        <v>5145.7199999999957</v>
      </c>
    </row>
    <row r="225" spans="1:8" x14ac:dyDescent="0.3">
      <c r="A225" s="3">
        <v>198</v>
      </c>
      <c r="B225" s="5">
        <v>44733</v>
      </c>
      <c r="C225" s="3" t="s">
        <v>250</v>
      </c>
      <c r="D225" s="3" t="s">
        <v>86</v>
      </c>
      <c r="E225" s="13" t="s">
        <v>84</v>
      </c>
      <c r="F225" s="4">
        <v>0</v>
      </c>
      <c r="G225" s="4">
        <f>70+150</f>
        <v>220</v>
      </c>
      <c r="H225" s="4">
        <f t="shared" si="10"/>
        <v>5365.7199999999957</v>
      </c>
    </row>
    <row r="226" spans="1:8" x14ac:dyDescent="0.3">
      <c r="A226" s="3">
        <v>199</v>
      </c>
      <c r="B226" s="5">
        <v>44733</v>
      </c>
      <c r="C226" s="3"/>
      <c r="D226" s="3" t="s">
        <v>43</v>
      </c>
      <c r="E226" s="13" t="s">
        <v>84</v>
      </c>
      <c r="F226" s="4">
        <v>0</v>
      </c>
      <c r="G226" s="4">
        <v>50</v>
      </c>
      <c r="H226" s="4">
        <f t="shared" si="10"/>
        <v>5415.7199999999957</v>
      </c>
    </row>
    <row r="227" spans="1:8" x14ac:dyDescent="0.3">
      <c r="A227" s="3">
        <v>200</v>
      </c>
      <c r="B227" s="5">
        <v>44734</v>
      </c>
      <c r="C227" s="3" t="s">
        <v>251</v>
      </c>
      <c r="D227" s="3" t="s">
        <v>86</v>
      </c>
      <c r="E227" s="13" t="s">
        <v>84</v>
      </c>
      <c r="F227" s="4">
        <v>0</v>
      </c>
      <c r="G227" s="4">
        <f>120+70+70+120</f>
        <v>380</v>
      </c>
      <c r="H227" s="4">
        <f t="shared" si="10"/>
        <v>5795.7199999999957</v>
      </c>
    </row>
    <row r="228" spans="1:8" x14ac:dyDescent="0.3">
      <c r="A228" s="3">
        <v>201</v>
      </c>
      <c r="B228" s="5">
        <v>44734</v>
      </c>
      <c r="C228" s="3">
        <v>52529</v>
      </c>
      <c r="D228" s="3" t="s">
        <v>12</v>
      </c>
      <c r="E228" s="13" t="s">
        <v>288</v>
      </c>
      <c r="F228" s="4">
        <f>47.96</f>
        <v>47.96</v>
      </c>
      <c r="G228" s="4">
        <v>0</v>
      </c>
      <c r="H228" s="4">
        <f t="shared" si="10"/>
        <v>5747.7599999999957</v>
      </c>
    </row>
    <row r="229" spans="1:8" x14ac:dyDescent="0.3">
      <c r="A229" s="3">
        <v>202</v>
      </c>
      <c r="B229" s="5">
        <v>44734</v>
      </c>
      <c r="C229" s="3">
        <v>52531</v>
      </c>
      <c r="D229" s="3" t="s">
        <v>12</v>
      </c>
      <c r="E229" s="13" t="s">
        <v>288</v>
      </c>
      <c r="F229" s="4">
        <v>47.96</v>
      </c>
      <c r="G229" s="4">
        <v>0</v>
      </c>
      <c r="H229" s="4">
        <f t="shared" si="10"/>
        <v>5699.7999999999956</v>
      </c>
    </row>
    <row r="230" spans="1:8" x14ac:dyDescent="0.3">
      <c r="A230" s="3">
        <v>203</v>
      </c>
      <c r="B230" s="5">
        <v>44734</v>
      </c>
      <c r="C230" s="3">
        <v>527649</v>
      </c>
      <c r="D230" s="3" t="s">
        <v>12</v>
      </c>
      <c r="E230" s="13" t="s">
        <v>288</v>
      </c>
      <c r="F230" s="4">
        <v>33.96</v>
      </c>
      <c r="G230" s="4">
        <v>0</v>
      </c>
      <c r="H230" s="4">
        <f t="shared" si="10"/>
        <v>5665.8399999999956</v>
      </c>
    </row>
    <row r="231" spans="1:8" x14ac:dyDescent="0.3">
      <c r="A231" s="3">
        <v>204</v>
      </c>
      <c r="B231" s="5">
        <v>44734</v>
      </c>
      <c r="C231" s="3">
        <v>52590</v>
      </c>
      <c r="D231" s="3" t="s">
        <v>12</v>
      </c>
      <c r="E231" s="13" t="s">
        <v>288</v>
      </c>
      <c r="F231" s="4">
        <v>47.96</v>
      </c>
      <c r="G231" s="4">
        <v>0</v>
      </c>
      <c r="H231" s="4">
        <f t="shared" si="10"/>
        <v>5617.8799999999956</v>
      </c>
    </row>
    <row r="232" spans="1:8" x14ac:dyDescent="0.3">
      <c r="A232" s="3">
        <v>205</v>
      </c>
      <c r="B232" s="5">
        <v>44734</v>
      </c>
      <c r="C232" s="3">
        <v>527646</v>
      </c>
      <c r="D232" s="3" t="s">
        <v>12</v>
      </c>
      <c r="E232" s="13" t="s">
        <v>288</v>
      </c>
      <c r="F232" s="4">
        <v>47.96</v>
      </c>
      <c r="G232" s="4">
        <v>0</v>
      </c>
      <c r="H232" s="4">
        <f t="shared" si="10"/>
        <v>5569.9199999999955</v>
      </c>
    </row>
    <row r="233" spans="1:8" x14ac:dyDescent="0.3">
      <c r="A233" s="3">
        <v>206</v>
      </c>
      <c r="B233" s="5">
        <v>44734</v>
      </c>
      <c r="C233" s="3">
        <v>52528</v>
      </c>
      <c r="D233" s="3" t="s">
        <v>12</v>
      </c>
      <c r="E233" s="13" t="s">
        <v>288</v>
      </c>
      <c r="F233" s="4">
        <v>47.96</v>
      </c>
      <c r="G233" s="4">
        <v>0</v>
      </c>
      <c r="H233" s="4">
        <f t="shared" si="10"/>
        <v>5521.9599999999955</v>
      </c>
    </row>
    <row r="234" spans="1:8" x14ac:dyDescent="0.3">
      <c r="A234" s="3">
        <v>207</v>
      </c>
      <c r="B234" s="5">
        <v>44734</v>
      </c>
      <c r="C234" s="3">
        <v>527647</v>
      </c>
      <c r="D234" s="3" t="s">
        <v>12</v>
      </c>
      <c r="E234" s="13" t="s">
        <v>288</v>
      </c>
      <c r="F234" s="4">
        <v>47.96</v>
      </c>
      <c r="G234" s="4">
        <v>0</v>
      </c>
      <c r="H234" s="4">
        <f t="shared" si="10"/>
        <v>5473.9999999999955</v>
      </c>
    </row>
    <row r="235" spans="1:8" x14ac:dyDescent="0.3">
      <c r="A235" s="3">
        <v>208</v>
      </c>
      <c r="B235" s="5">
        <v>44734</v>
      </c>
      <c r="C235" s="3">
        <v>52527</v>
      </c>
      <c r="D235" s="3" t="s">
        <v>12</v>
      </c>
      <c r="E235" s="13" t="s">
        <v>288</v>
      </c>
      <c r="F235" s="4">
        <v>47.96</v>
      </c>
      <c r="G235" s="4">
        <v>0</v>
      </c>
      <c r="H235" s="4">
        <f t="shared" si="10"/>
        <v>5426.0399999999954</v>
      </c>
    </row>
    <row r="236" spans="1:8" x14ac:dyDescent="0.3">
      <c r="A236" s="3">
        <v>209</v>
      </c>
      <c r="B236" s="5">
        <v>44734</v>
      </c>
      <c r="C236" s="3">
        <v>52526</v>
      </c>
      <c r="D236" s="3" t="s">
        <v>12</v>
      </c>
      <c r="E236" s="13" t="s">
        <v>288</v>
      </c>
      <c r="F236" s="4">
        <v>47.96</v>
      </c>
      <c r="G236" s="4">
        <v>0</v>
      </c>
      <c r="H236" s="4">
        <f t="shared" si="10"/>
        <v>5378.0799999999954</v>
      </c>
    </row>
    <row r="237" spans="1:8" x14ac:dyDescent="0.3">
      <c r="A237" s="3">
        <v>210</v>
      </c>
      <c r="B237" s="5">
        <v>44734</v>
      </c>
      <c r="C237" s="3">
        <v>52532</v>
      </c>
      <c r="D237" s="3" t="s">
        <v>12</v>
      </c>
      <c r="E237" s="13" t="s">
        <v>288</v>
      </c>
      <c r="F237" s="4">
        <v>23.98</v>
      </c>
      <c r="G237" s="4">
        <v>0</v>
      </c>
      <c r="H237" s="4">
        <f t="shared" si="10"/>
        <v>5354.0999999999958</v>
      </c>
    </row>
    <row r="238" spans="1:8" x14ac:dyDescent="0.3">
      <c r="A238" s="3">
        <v>211</v>
      </c>
      <c r="B238" s="5">
        <v>44735</v>
      </c>
      <c r="C238" s="3">
        <v>567011</v>
      </c>
      <c r="D238" s="3" t="s">
        <v>12</v>
      </c>
      <c r="E238" s="13" t="s">
        <v>288</v>
      </c>
      <c r="F238" s="4">
        <v>47.96</v>
      </c>
      <c r="G238" s="4">
        <v>0</v>
      </c>
      <c r="H238" s="4">
        <f t="shared" si="10"/>
        <v>5306.1399999999958</v>
      </c>
    </row>
    <row r="239" spans="1:8" x14ac:dyDescent="0.3">
      <c r="A239" s="3">
        <v>212</v>
      </c>
      <c r="B239" s="5">
        <v>44735</v>
      </c>
      <c r="C239" s="3">
        <v>567012</v>
      </c>
      <c r="D239" s="3" t="s">
        <v>12</v>
      </c>
      <c r="E239" s="13" t="s">
        <v>288</v>
      </c>
      <c r="F239" s="4">
        <v>47.96</v>
      </c>
      <c r="G239" s="4">
        <v>0</v>
      </c>
      <c r="H239" s="4">
        <f t="shared" si="10"/>
        <v>5258.1799999999957</v>
      </c>
    </row>
    <row r="240" spans="1:8" x14ac:dyDescent="0.3">
      <c r="A240" s="3">
        <v>213</v>
      </c>
      <c r="B240" s="5">
        <v>44735</v>
      </c>
      <c r="C240" s="3" t="s">
        <v>252</v>
      </c>
      <c r="D240" s="3" t="s">
        <v>86</v>
      </c>
      <c r="E240" s="13" t="s">
        <v>84</v>
      </c>
      <c r="F240" s="4">
        <v>0</v>
      </c>
      <c r="G240" s="4">
        <f>50+70</f>
        <v>120</v>
      </c>
      <c r="H240" s="4">
        <f t="shared" si="10"/>
        <v>5378.1799999999957</v>
      </c>
    </row>
    <row r="241" spans="1:11" x14ac:dyDescent="0.3">
      <c r="A241" s="3">
        <v>214</v>
      </c>
      <c r="B241" s="5">
        <v>44735</v>
      </c>
      <c r="C241" s="3"/>
      <c r="D241" s="3" t="s">
        <v>43</v>
      </c>
      <c r="E241" s="13" t="s">
        <v>84</v>
      </c>
      <c r="F241" s="4">
        <v>0</v>
      </c>
      <c r="G241" s="4">
        <v>120</v>
      </c>
      <c r="H241" s="4">
        <f t="shared" si="10"/>
        <v>5498.1799999999957</v>
      </c>
    </row>
    <row r="242" spans="1:11" x14ac:dyDescent="0.3">
      <c r="A242" s="3">
        <v>215</v>
      </c>
      <c r="B242" s="5">
        <v>44736</v>
      </c>
      <c r="C242" s="3">
        <v>11026</v>
      </c>
      <c r="D242" s="3" t="s">
        <v>152</v>
      </c>
      <c r="E242" s="13" t="s">
        <v>208</v>
      </c>
      <c r="F242" s="4">
        <v>126</v>
      </c>
      <c r="G242" s="4">
        <v>0</v>
      </c>
      <c r="H242" s="4">
        <f t="shared" si="10"/>
        <v>5372.1799999999957</v>
      </c>
    </row>
    <row r="243" spans="1:11" x14ac:dyDescent="0.3">
      <c r="A243" s="3">
        <v>216</v>
      </c>
      <c r="B243" s="5">
        <v>44742</v>
      </c>
      <c r="C243" s="3"/>
      <c r="D243" s="3" t="s">
        <v>43</v>
      </c>
      <c r="E243" s="13" t="s">
        <v>105</v>
      </c>
      <c r="F243" s="4">
        <v>5</v>
      </c>
      <c r="G243" s="4">
        <v>0</v>
      </c>
      <c r="H243" s="4">
        <f t="shared" si="10"/>
        <v>5367.1799999999957</v>
      </c>
    </row>
    <row r="244" spans="1:11" ht="31.8" customHeight="1" x14ac:dyDescent="0.3">
      <c r="A244" s="3"/>
      <c r="B244" s="3"/>
      <c r="C244" s="3"/>
      <c r="D244" s="3"/>
      <c r="E244" s="19" t="s">
        <v>217</v>
      </c>
      <c r="F244" s="19">
        <f>SUM(F200:F243)</f>
        <v>8748.6099999999915</v>
      </c>
      <c r="G244" s="19">
        <f>SUM(G200:G243)</f>
        <v>5461</v>
      </c>
      <c r="H244" s="11">
        <f>H197-F244+G244</f>
        <v>5367.1800000000039</v>
      </c>
    </row>
    <row r="245" spans="1:11" ht="28.8" x14ac:dyDescent="0.3">
      <c r="A245" s="43" t="s">
        <v>215</v>
      </c>
      <c r="B245" s="44"/>
      <c r="C245" s="44"/>
      <c r="D245" s="44"/>
      <c r="E245" s="44"/>
      <c r="F245" s="44"/>
      <c r="G245" s="45"/>
      <c r="H245" s="9" t="s">
        <v>216</v>
      </c>
    </row>
    <row r="246" spans="1:11" x14ac:dyDescent="0.3">
      <c r="A246" s="2" t="s">
        <v>0</v>
      </c>
      <c r="B246" s="2" t="s">
        <v>3</v>
      </c>
      <c r="C246" s="14" t="s">
        <v>4</v>
      </c>
      <c r="D246" s="2" t="s">
        <v>1</v>
      </c>
      <c r="E246" s="2" t="s">
        <v>2</v>
      </c>
      <c r="F246" s="2" t="s">
        <v>41</v>
      </c>
      <c r="G246" s="2" t="s">
        <v>42</v>
      </c>
      <c r="H246" s="10">
        <f>H244</f>
        <v>5367.1800000000039</v>
      </c>
      <c r="I246" s="17"/>
      <c r="K246" s="17"/>
    </row>
    <row r="247" spans="1:11" x14ac:dyDescent="0.3">
      <c r="A247" s="3">
        <v>217</v>
      </c>
      <c r="B247" s="5">
        <v>44773</v>
      </c>
      <c r="C247" s="3"/>
      <c r="D247" s="3" t="s">
        <v>43</v>
      </c>
      <c r="E247" s="13" t="s">
        <v>105</v>
      </c>
      <c r="F247" s="4">
        <v>5</v>
      </c>
      <c r="G247" s="4">
        <v>0</v>
      </c>
      <c r="H247" s="4">
        <f>H246-F247+G247</f>
        <v>5362.1800000000039</v>
      </c>
    </row>
    <row r="248" spans="1:11" ht="31.8" customHeight="1" x14ac:dyDescent="0.3">
      <c r="A248" s="3"/>
      <c r="B248" s="3"/>
      <c r="C248" s="3"/>
      <c r="D248" s="3"/>
      <c r="E248" s="19" t="s">
        <v>218</v>
      </c>
      <c r="F248" s="19">
        <f>SUM(F247)</f>
        <v>5</v>
      </c>
      <c r="G248" s="19">
        <f>SUM(G247)</f>
        <v>0</v>
      </c>
      <c r="H248" s="11">
        <f>H244-F248+G248</f>
        <v>5362.1800000000039</v>
      </c>
    </row>
    <row r="249" spans="1:11" ht="28.8" x14ac:dyDescent="0.3">
      <c r="A249" s="43" t="s">
        <v>219</v>
      </c>
      <c r="B249" s="44"/>
      <c r="C249" s="44"/>
      <c r="D249" s="44"/>
      <c r="E249" s="44"/>
      <c r="F249" s="44"/>
      <c r="G249" s="45"/>
      <c r="H249" s="9" t="s">
        <v>220</v>
      </c>
    </row>
    <row r="250" spans="1:11" x14ac:dyDescent="0.3">
      <c r="A250" s="2" t="s">
        <v>0</v>
      </c>
      <c r="B250" s="2" t="s">
        <v>3</v>
      </c>
      <c r="C250" s="14" t="s">
        <v>4</v>
      </c>
      <c r="D250" s="2" t="s">
        <v>1</v>
      </c>
      <c r="E250" s="2" t="s">
        <v>2</v>
      </c>
      <c r="F250" s="2" t="s">
        <v>41</v>
      </c>
      <c r="G250" s="2" t="s">
        <v>42</v>
      </c>
      <c r="H250" s="10">
        <f>H248</f>
        <v>5362.1800000000039</v>
      </c>
      <c r="I250" s="17"/>
      <c r="K250" s="17"/>
    </row>
    <row r="251" spans="1:11" x14ac:dyDescent="0.3">
      <c r="A251" s="3">
        <v>218</v>
      </c>
      <c r="B251" s="5">
        <v>44803</v>
      </c>
      <c r="C251" s="3"/>
      <c r="D251" s="3" t="s">
        <v>43</v>
      </c>
      <c r="E251" s="13" t="s">
        <v>213</v>
      </c>
      <c r="F251" s="4">
        <v>0</v>
      </c>
      <c r="G251" s="4">
        <v>4300</v>
      </c>
      <c r="H251" s="4">
        <f>H250-F251+G251</f>
        <v>9662.1800000000039</v>
      </c>
    </row>
    <row r="252" spans="1:11" ht="28.8" x14ac:dyDescent="0.3">
      <c r="A252" s="3"/>
      <c r="B252" s="5"/>
      <c r="C252" s="3"/>
      <c r="D252" s="3"/>
      <c r="E252" s="20" t="s">
        <v>303</v>
      </c>
      <c r="F252" s="4">
        <v>0</v>
      </c>
      <c r="G252" s="4">
        <v>1090</v>
      </c>
      <c r="H252" s="4">
        <f>H251-F252+G252</f>
        <v>10752.180000000004</v>
      </c>
    </row>
    <row r="253" spans="1:11" x14ac:dyDescent="0.3">
      <c r="A253" s="3"/>
      <c r="B253" s="5"/>
      <c r="C253" s="3"/>
      <c r="D253" s="3"/>
      <c r="E253" s="19" t="s">
        <v>221</v>
      </c>
      <c r="F253" s="19">
        <f>SUM(F251:F252)</f>
        <v>0</v>
      </c>
      <c r="G253" s="19">
        <f>SUM(G251:G252)</f>
        <v>5390</v>
      </c>
      <c r="H253" s="11">
        <f>H250-F253+G253</f>
        <v>10752.180000000004</v>
      </c>
    </row>
    <row r="254" spans="1:11" ht="28.8" x14ac:dyDescent="0.3">
      <c r="A254" s="43" t="s">
        <v>255</v>
      </c>
      <c r="B254" s="44"/>
      <c r="C254" s="44"/>
      <c r="D254" s="44"/>
      <c r="E254" s="44"/>
      <c r="F254" s="44"/>
      <c r="G254" s="45"/>
      <c r="H254" s="9" t="s">
        <v>256</v>
      </c>
    </row>
    <row r="255" spans="1:11" x14ac:dyDescent="0.3">
      <c r="A255" s="2" t="s">
        <v>0</v>
      </c>
      <c r="B255" s="2" t="s">
        <v>3</v>
      </c>
      <c r="C255" s="14" t="s">
        <v>4</v>
      </c>
      <c r="D255" s="2" t="s">
        <v>1</v>
      </c>
      <c r="E255" s="2" t="s">
        <v>2</v>
      </c>
      <c r="F255" s="2" t="s">
        <v>41</v>
      </c>
      <c r="G255" s="2" t="s">
        <v>42</v>
      </c>
      <c r="H255" s="10">
        <f>H253</f>
        <v>10752.180000000004</v>
      </c>
      <c r="I255" s="17"/>
      <c r="K255" s="17"/>
    </row>
    <row r="256" spans="1:11" x14ac:dyDescent="0.3">
      <c r="A256" s="3"/>
      <c r="B256" s="5"/>
      <c r="C256" s="3"/>
      <c r="D256" s="3"/>
      <c r="F256" s="4"/>
      <c r="G256" s="4"/>
      <c r="H256" s="4"/>
    </row>
    <row r="257" spans="1:9" ht="31.8" customHeight="1" x14ac:dyDescent="0.3">
      <c r="A257" s="3"/>
      <c r="B257" s="3"/>
      <c r="C257" s="3"/>
      <c r="D257" s="3"/>
      <c r="E257" s="19" t="s">
        <v>96</v>
      </c>
      <c r="F257" s="19"/>
      <c r="G257" s="19"/>
      <c r="H257" s="11">
        <f>H256</f>
        <v>0</v>
      </c>
    </row>
    <row r="258" spans="1:9" x14ac:dyDescent="0.3">
      <c r="H258" s="17"/>
    </row>
    <row r="259" spans="1:9" x14ac:dyDescent="0.3">
      <c r="H259" s="17"/>
    </row>
    <row r="260" spans="1:9" x14ac:dyDescent="0.3">
      <c r="E260" t="s">
        <v>182</v>
      </c>
      <c r="F260" s="17">
        <f>5804.83-4151.35+222.66-0.55-325</f>
        <v>1550.5899999999997</v>
      </c>
    </row>
    <row r="261" spans="1:9" x14ac:dyDescent="0.3">
      <c r="E261" t="s">
        <v>112</v>
      </c>
      <c r="F261" s="17">
        <v>9201.59</v>
      </c>
    </row>
    <row r="262" spans="1:9" x14ac:dyDescent="0.3">
      <c r="E262" t="s">
        <v>111</v>
      </c>
      <c r="F262" s="17">
        <f>F260+F261</f>
        <v>10752.18</v>
      </c>
      <c r="G262" s="16">
        <f>H253-F262</f>
        <v>0</v>
      </c>
      <c r="H262" s="15" t="s">
        <v>113</v>
      </c>
    </row>
    <row r="263" spans="1:9" x14ac:dyDescent="0.3">
      <c r="G263" s="17"/>
      <c r="I263" s="17"/>
    </row>
    <row r="264" spans="1:9" x14ac:dyDescent="0.3">
      <c r="F264" s="17"/>
      <c r="G264" s="17"/>
      <c r="I264" s="17"/>
    </row>
  </sheetData>
  <autoFilter ref="A2:H255" xr:uid="{24999A80-80E5-4709-BE9B-3FA8BA97004E}"/>
  <mergeCells count="13">
    <mergeCell ref="A254:G254"/>
    <mergeCell ref="A133:G133"/>
    <mergeCell ref="A161:G161"/>
    <mergeCell ref="A181:G181"/>
    <mergeCell ref="A198:G198"/>
    <mergeCell ref="A245:G245"/>
    <mergeCell ref="A249:G249"/>
    <mergeCell ref="A110:G110"/>
    <mergeCell ref="A1:G1"/>
    <mergeCell ref="A30:G30"/>
    <mergeCell ref="A48:G48"/>
    <mergeCell ref="A77:G77"/>
    <mergeCell ref="A101:G10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89A14-D124-4DBF-8643-19DDF63FF381}">
  <dimension ref="A1:J63"/>
  <sheetViews>
    <sheetView zoomScaleNormal="100" workbookViewId="0">
      <selection activeCell="E10" sqref="E10"/>
    </sheetView>
  </sheetViews>
  <sheetFormatPr defaultRowHeight="14.4" x14ac:dyDescent="0.3"/>
  <cols>
    <col min="1" max="1" width="9.44140625" style="29" bestFit="1" customWidth="1"/>
    <col min="2" max="2" width="10.88671875" style="29" bestFit="1" customWidth="1"/>
    <col min="9" max="9" width="11.109375" style="29" bestFit="1" customWidth="1"/>
  </cols>
  <sheetData>
    <row r="1" spans="1:10" x14ac:dyDescent="0.3">
      <c r="A1" s="29">
        <v>120</v>
      </c>
      <c r="C1" t="s">
        <v>120</v>
      </c>
    </row>
    <row r="2" spans="1:10" x14ac:dyDescent="0.3">
      <c r="A2" s="29">
        <v>70</v>
      </c>
      <c r="C2" t="s">
        <v>120</v>
      </c>
    </row>
    <row r="3" spans="1:10" x14ac:dyDescent="0.3">
      <c r="A3" s="29">
        <v>120</v>
      </c>
      <c r="C3" t="s">
        <v>120</v>
      </c>
    </row>
    <row r="4" spans="1:10" x14ac:dyDescent="0.3">
      <c r="A4" s="29">
        <v>120</v>
      </c>
      <c r="C4" t="s">
        <v>120</v>
      </c>
    </row>
    <row r="5" spans="1:10" x14ac:dyDescent="0.3">
      <c r="A5" s="29">
        <v>70</v>
      </c>
      <c r="C5" t="s">
        <v>120</v>
      </c>
    </row>
    <row r="6" spans="1:10" x14ac:dyDescent="0.3">
      <c r="A6" s="29">
        <v>100</v>
      </c>
      <c r="C6" t="s">
        <v>120</v>
      </c>
    </row>
    <row r="7" spans="1:10" x14ac:dyDescent="0.3">
      <c r="A7" s="29">
        <v>70</v>
      </c>
      <c r="C7" t="s">
        <v>120</v>
      </c>
    </row>
    <row r="8" spans="1:10" x14ac:dyDescent="0.3">
      <c r="A8" s="29">
        <v>120</v>
      </c>
      <c r="C8" t="s">
        <v>120</v>
      </c>
    </row>
    <row r="9" spans="1:10" x14ac:dyDescent="0.3">
      <c r="A9" s="29">
        <v>50</v>
      </c>
      <c r="C9" t="s">
        <v>120</v>
      </c>
    </row>
    <row r="10" spans="1:10" x14ac:dyDescent="0.3">
      <c r="A10" s="29">
        <v>70</v>
      </c>
      <c r="C10" t="s">
        <v>120</v>
      </c>
    </row>
    <row r="11" spans="1:10" x14ac:dyDescent="0.3">
      <c r="A11" s="29">
        <v>50</v>
      </c>
      <c r="C11" t="s">
        <v>120</v>
      </c>
    </row>
    <row r="12" spans="1:10" x14ac:dyDescent="0.3">
      <c r="A12" s="29">
        <v>70</v>
      </c>
      <c r="C12" t="s">
        <v>120</v>
      </c>
    </row>
    <row r="13" spans="1:10" x14ac:dyDescent="0.3">
      <c r="A13" s="29">
        <v>70</v>
      </c>
      <c r="C13" t="s">
        <v>120</v>
      </c>
      <c r="I13" s="29">
        <f>F24+B14</f>
        <v>1170</v>
      </c>
      <c r="J13" t="s">
        <v>120</v>
      </c>
    </row>
    <row r="14" spans="1:10" x14ac:dyDescent="0.3">
      <c r="A14" s="29">
        <v>70</v>
      </c>
      <c r="B14" s="29">
        <f>SUM(A1:A14)</f>
        <v>1170</v>
      </c>
      <c r="C14" t="s">
        <v>120</v>
      </c>
      <c r="I14" s="29">
        <f>B19</f>
        <v>520</v>
      </c>
      <c r="J14" t="s">
        <v>121</v>
      </c>
    </row>
    <row r="15" spans="1:10" x14ac:dyDescent="0.3">
      <c r="A15" s="29">
        <v>140</v>
      </c>
      <c r="C15" t="s">
        <v>121</v>
      </c>
      <c r="I15" s="29">
        <f>B25+F25</f>
        <v>550</v>
      </c>
      <c r="J15" t="s">
        <v>122</v>
      </c>
    </row>
    <row r="16" spans="1:10" x14ac:dyDescent="0.3">
      <c r="A16" s="29">
        <v>70</v>
      </c>
      <c r="C16" t="s">
        <v>121</v>
      </c>
      <c r="I16" s="29">
        <f>B27+F26</f>
        <v>140</v>
      </c>
      <c r="J16" t="s">
        <v>123</v>
      </c>
    </row>
    <row r="17" spans="1:10" x14ac:dyDescent="0.3">
      <c r="A17" s="29">
        <v>120</v>
      </c>
      <c r="C17" t="s">
        <v>121</v>
      </c>
      <c r="I17" s="29">
        <f>B31</f>
        <v>380</v>
      </c>
      <c r="J17" t="s">
        <v>124</v>
      </c>
    </row>
    <row r="18" spans="1:10" x14ac:dyDescent="0.3">
      <c r="A18" s="29">
        <v>70</v>
      </c>
      <c r="C18" t="s">
        <v>121</v>
      </c>
      <c r="I18" s="29">
        <f>B42</f>
        <v>1170</v>
      </c>
      <c r="J18" t="s">
        <v>125</v>
      </c>
    </row>
    <row r="19" spans="1:10" x14ac:dyDescent="0.3">
      <c r="A19" s="29">
        <v>120</v>
      </c>
      <c r="B19" s="29">
        <f>SUM(A15:A19)</f>
        <v>520</v>
      </c>
      <c r="C19" t="s">
        <v>121</v>
      </c>
      <c r="I19" s="29">
        <f>B47</f>
        <v>600</v>
      </c>
      <c r="J19" t="s">
        <v>271</v>
      </c>
    </row>
    <row r="20" spans="1:10" x14ac:dyDescent="0.3">
      <c r="A20" s="29">
        <v>120</v>
      </c>
      <c r="C20" t="s">
        <v>122</v>
      </c>
      <c r="I20" s="29">
        <f>B48</f>
        <v>120</v>
      </c>
      <c r="J20" t="s">
        <v>272</v>
      </c>
    </row>
    <row r="21" spans="1:10" x14ac:dyDescent="0.3">
      <c r="A21" s="29">
        <v>120</v>
      </c>
      <c r="C21" t="s">
        <v>122</v>
      </c>
      <c r="I21" s="29">
        <f>B51</f>
        <v>360</v>
      </c>
      <c r="J21" t="s">
        <v>273</v>
      </c>
    </row>
    <row r="22" spans="1:10" x14ac:dyDescent="0.3">
      <c r="A22" s="29">
        <v>120</v>
      </c>
      <c r="C22" t="s">
        <v>122</v>
      </c>
      <c r="I22" s="29">
        <f>B63</f>
        <v>1390</v>
      </c>
      <c r="J22" t="s">
        <v>274</v>
      </c>
    </row>
    <row r="23" spans="1:10" x14ac:dyDescent="0.3">
      <c r="A23" s="29">
        <v>70</v>
      </c>
      <c r="C23" t="s">
        <v>122</v>
      </c>
      <c r="I23" s="30">
        <f>SUM(I13:I22)</f>
        <v>6400</v>
      </c>
      <c r="J23" s="23" t="s">
        <v>275</v>
      </c>
    </row>
    <row r="24" spans="1:10" x14ac:dyDescent="0.3">
      <c r="A24" s="29">
        <v>70</v>
      </c>
      <c r="C24" t="s">
        <v>122</v>
      </c>
    </row>
    <row r="25" spans="1:10" x14ac:dyDescent="0.3">
      <c r="A25" s="29">
        <v>50</v>
      </c>
      <c r="B25" s="29">
        <f>SUM(A20:A25)</f>
        <v>550</v>
      </c>
      <c r="C25" t="s">
        <v>122</v>
      </c>
    </row>
    <row r="26" spans="1:10" x14ac:dyDescent="0.3">
      <c r="A26" s="29">
        <v>70</v>
      </c>
      <c r="C26" t="s">
        <v>123</v>
      </c>
    </row>
    <row r="27" spans="1:10" x14ac:dyDescent="0.3">
      <c r="A27" s="29">
        <v>70</v>
      </c>
      <c r="B27" s="29">
        <f>SUM(A26:A27)</f>
        <v>140</v>
      </c>
      <c r="C27" t="s">
        <v>123</v>
      </c>
    </row>
    <row r="28" spans="1:10" x14ac:dyDescent="0.3">
      <c r="A28" s="29">
        <v>70</v>
      </c>
      <c r="C28" t="s">
        <v>124</v>
      </c>
    </row>
    <row r="29" spans="1:10" x14ac:dyDescent="0.3">
      <c r="A29" s="29">
        <v>120</v>
      </c>
      <c r="C29" t="s">
        <v>124</v>
      </c>
    </row>
    <row r="30" spans="1:10" x14ac:dyDescent="0.3">
      <c r="A30" s="29">
        <v>70</v>
      </c>
      <c r="C30" t="s">
        <v>124</v>
      </c>
    </row>
    <row r="31" spans="1:10" x14ac:dyDescent="0.3">
      <c r="A31" s="29">
        <v>120</v>
      </c>
      <c r="B31" s="29">
        <f>SUM(A28:A31)</f>
        <v>380</v>
      </c>
      <c r="C31" t="s">
        <v>124</v>
      </c>
    </row>
    <row r="32" spans="1:10" x14ac:dyDescent="0.3">
      <c r="A32" s="29">
        <v>170</v>
      </c>
      <c r="C32" t="s">
        <v>125</v>
      </c>
    </row>
    <row r="33" spans="1:3" x14ac:dyDescent="0.3">
      <c r="A33" s="29">
        <v>70</v>
      </c>
      <c r="C33" t="s">
        <v>125</v>
      </c>
    </row>
    <row r="34" spans="1:3" x14ac:dyDescent="0.3">
      <c r="A34" s="29">
        <v>70</v>
      </c>
      <c r="C34" t="s">
        <v>125</v>
      </c>
    </row>
    <row r="35" spans="1:3" x14ac:dyDescent="0.3">
      <c r="A35" s="29">
        <v>70</v>
      </c>
      <c r="C35" t="s">
        <v>125</v>
      </c>
    </row>
    <row r="36" spans="1:3" x14ac:dyDescent="0.3">
      <c r="A36" s="29">
        <v>120</v>
      </c>
      <c r="C36" t="s">
        <v>125</v>
      </c>
    </row>
    <row r="37" spans="1:3" x14ac:dyDescent="0.3">
      <c r="A37" s="29">
        <v>70</v>
      </c>
      <c r="C37" t="s">
        <v>125</v>
      </c>
    </row>
    <row r="38" spans="1:3" x14ac:dyDescent="0.3">
      <c r="A38" s="29">
        <v>120</v>
      </c>
      <c r="C38" t="s">
        <v>125</v>
      </c>
    </row>
    <row r="39" spans="1:3" x14ac:dyDescent="0.3">
      <c r="A39" s="29">
        <v>50</v>
      </c>
      <c r="C39" t="s">
        <v>125</v>
      </c>
    </row>
    <row r="40" spans="1:3" x14ac:dyDescent="0.3">
      <c r="A40" s="29">
        <v>170</v>
      </c>
      <c r="C40" t="s">
        <v>125</v>
      </c>
    </row>
    <row r="41" spans="1:3" x14ac:dyDescent="0.3">
      <c r="A41" s="29">
        <v>120</v>
      </c>
      <c r="C41" t="s">
        <v>125</v>
      </c>
    </row>
    <row r="42" spans="1:3" x14ac:dyDescent="0.3">
      <c r="A42" s="29">
        <v>140</v>
      </c>
      <c r="B42" s="29">
        <f>SUM(A32:A42)</f>
        <v>1170</v>
      </c>
      <c r="C42" t="s">
        <v>125</v>
      </c>
    </row>
    <row r="43" spans="1:3" x14ac:dyDescent="0.3">
      <c r="A43" s="29">
        <v>120</v>
      </c>
      <c r="C43" t="s">
        <v>271</v>
      </c>
    </row>
    <row r="44" spans="1:3" x14ac:dyDescent="0.3">
      <c r="A44" s="29">
        <v>170</v>
      </c>
      <c r="C44" t="s">
        <v>271</v>
      </c>
    </row>
    <row r="45" spans="1:3" x14ac:dyDescent="0.3">
      <c r="A45" s="29">
        <v>120</v>
      </c>
      <c r="C45" t="s">
        <v>271</v>
      </c>
    </row>
    <row r="46" spans="1:3" x14ac:dyDescent="0.3">
      <c r="A46" s="29">
        <v>120</v>
      </c>
      <c r="C46" t="s">
        <v>271</v>
      </c>
    </row>
    <row r="47" spans="1:3" x14ac:dyDescent="0.3">
      <c r="A47" s="29">
        <v>70</v>
      </c>
      <c r="B47" s="29">
        <f>SUM(A43:A47)</f>
        <v>600</v>
      </c>
      <c r="C47" t="s">
        <v>271</v>
      </c>
    </row>
    <row r="48" spans="1:3" x14ac:dyDescent="0.3">
      <c r="A48" s="29">
        <v>120</v>
      </c>
      <c r="B48" s="29">
        <f>SUM(A48)</f>
        <v>120</v>
      </c>
      <c r="C48" t="s">
        <v>272</v>
      </c>
    </row>
    <row r="49" spans="1:3" x14ac:dyDescent="0.3">
      <c r="A49" s="29">
        <v>120</v>
      </c>
      <c r="C49" t="s">
        <v>273</v>
      </c>
    </row>
    <row r="50" spans="1:3" x14ac:dyDescent="0.3">
      <c r="A50" s="29">
        <v>70</v>
      </c>
      <c r="C50" t="s">
        <v>273</v>
      </c>
    </row>
    <row r="51" spans="1:3" x14ac:dyDescent="0.3">
      <c r="A51" s="29">
        <v>170</v>
      </c>
      <c r="B51" s="29">
        <f>SUM(A49:A51)</f>
        <v>360</v>
      </c>
      <c r="C51" t="s">
        <v>273</v>
      </c>
    </row>
    <row r="52" spans="1:3" x14ac:dyDescent="0.3">
      <c r="A52" s="29">
        <v>120</v>
      </c>
      <c r="C52" t="s">
        <v>274</v>
      </c>
    </row>
    <row r="53" spans="1:3" x14ac:dyDescent="0.3">
      <c r="A53" s="29">
        <v>240</v>
      </c>
      <c r="C53" t="s">
        <v>274</v>
      </c>
    </row>
    <row r="54" spans="1:3" x14ac:dyDescent="0.3">
      <c r="A54" s="29">
        <v>120</v>
      </c>
      <c r="C54" t="s">
        <v>274</v>
      </c>
    </row>
    <row r="55" spans="1:3" x14ac:dyDescent="0.3">
      <c r="A55" s="29">
        <v>70</v>
      </c>
      <c r="C55" t="s">
        <v>274</v>
      </c>
    </row>
    <row r="56" spans="1:3" x14ac:dyDescent="0.3">
      <c r="A56" s="29">
        <v>170</v>
      </c>
      <c r="C56" t="s">
        <v>274</v>
      </c>
    </row>
    <row r="57" spans="1:3" x14ac:dyDescent="0.3">
      <c r="A57" s="29">
        <v>70</v>
      </c>
      <c r="C57" t="s">
        <v>274</v>
      </c>
    </row>
    <row r="58" spans="1:3" x14ac:dyDescent="0.3">
      <c r="A58" s="29">
        <v>120</v>
      </c>
      <c r="C58" t="s">
        <v>274</v>
      </c>
    </row>
    <row r="59" spans="1:3" x14ac:dyDescent="0.3">
      <c r="A59" s="29">
        <v>70</v>
      </c>
      <c r="C59" t="s">
        <v>274</v>
      </c>
    </row>
    <row r="60" spans="1:3" x14ac:dyDescent="0.3">
      <c r="A60" s="29">
        <v>70</v>
      </c>
      <c r="C60" t="s">
        <v>274</v>
      </c>
    </row>
    <row r="61" spans="1:3" x14ac:dyDescent="0.3">
      <c r="A61" s="29">
        <v>170</v>
      </c>
      <c r="C61" t="s">
        <v>274</v>
      </c>
    </row>
    <row r="62" spans="1:3" x14ac:dyDescent="0.3">
      <c r="A62" s="29">
        <v>50</v>
      </c>
      <c r="C62" t="s">
        <v>274</v>
      </c>
    </row>
    <row r="63" spans="1:3" x14ac:dyDescent="0.3">
      <c r="A63" s="29">
        <v>120</v>
      </c>
      <c r="B63" s="29">
        <f>SUM(A52:A63)</f>
        <v>1390</v>
      </c>
      <c r="C63" t="s">
        <v>274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24167-F232-4D6D-B0C3-66FCE688B7F4}">
  <dimension ref="A1:I66"/>
  <sheetViews>
    <sheetView workbookViewId="0">
      <selection activeCell="L20" sqref="L20"/>
    </sheetView>
  </sheetViews>
  <sheetFormatPr defaultRowHeight="14.4" x14ac:dyDescent="0.3"/>
  <cols>
    <col min="1" max="1" width="9.44140625" style="29" bestFit="1" customWidth="1"/>
    <col min="2" max="2" width="10.88671875" style="29" bestFit="1" customWidth="1"/>
    <col min="8" max="8" width="11.109375" style="29" bestFit="1" customWidth="1"/>
  </cols>
  <sheetData>
    <row r="1" spans="1:9" x14ac:dyDescent="0.3">
      <c r="A1" s="29">
        <v>70</v>
      </c>
      <c r="C1" t="s">
        <v>120</v>
      </c>
    </row>
    <row r="2" spans="1:9" x14ac:dyDescent="0.3">
      <c r="A2" s="29">
        <v>70</v>
      </c>
      <c r="C2" t="s">
        <v>120</v>
      </c>
    </row>
    <row r="3" spans="1:9" x14ac:dyDescent="0.3">
      <c r="A3" s="29">
        <v>50</v>
      </c>
      <c r="C3" t="s">
        <v>120</v>
      </c>
    </row>
    <row r="4" spans="1:9" x14ac:dyDescent="0.3">
      <c r="A4" s="29">
        <v>50</v>
      </c>
      <c r="C4" t="s">
        <v>120</v>
      </c>
    </row>
    <row r="5" spans="1:9" x14ac:dyDescent="0.3">
      <c r="A5" s="29">
        <v>50</v>
      </c>
      <c r="C5" t="s">
        <v>120</v>
      </c>
    </row>
    <row r="6" spans="1:9" x14ac:dyDescent="0.3">
      <c r="A6" s="29">
        <v>50</v>
      </c>
      <c r="C6" t="s">
        <v>120</v>
      </c>
    </row>
    <row r="7" spans="1:9" x14ac:dyDescent="0.3">
      <c r="A7" s="29">
        <v>50</v>
      </c>
      <c r="C7" t="s">
        <v>120</v>
      </c>
    </row>
    <row r="8" spans="1:9" x14ac:dyDescent="0.3">
      <c r="A8" s="29">
        <v>150</v>
      </c>
      <c r="C8" t="s">
        <v>120</v>
      </c>
    </row>
    <row r="9" spans="1:9" x14ac:dyDescent="0.3">
      <c r="A9" s="29">
        <v>100</v>
      </c>
      <c r="C9" t="s">
        <v>120</v>
      </c>
      <c r="H9" s="29">
        <f>B24</f>
        <v>1840</v>
      </c>
      <c r="I9" t="s">
        <v>120</v>
      </c>
    </row>
    <row r="10" spans="1:9" x14ac:dyDescent="0.3">
      <c r="A10" s="29">
        <v>100</v>
      </c>
      <c r="C10" t="s">
        <v>120</v>
      </c>
      <c r="H10" s="29">
        <f>B25</f>
        <v>0</v>
      </c>
      <c r="I10" t="s">
        <v>121</v>
      </c>
    </row>
    <row r="11" spans="1:9" x14ac:dyDescent="0.3">
      <c r="A11" s="29">
        <v>50</v>
      </c>
      <c r="C11" t="s">
        <v>120</v>
      </c>
      <c r="H11" s="29">
        <f>B26</f>
        <v>50</v>
      </c>
      <c r="I11" t="s">
        <v>122</v>
      </c>
    </row>
    <row r="12" spans="1:9" x14ac:dyDescent="0.3">
      <c r="A12" s="29">
        <v>50</v>
      </c>
      <c r="C12" t="s">
        <v>120</v>
      </c>
      <c r="H12" s="29">
        <f>B27</f>
        <v>120</v>
      </c>
      <c r="I12" t="s">
        <v>123</v>
      </c>
    </row>
    <row r="13" spans="1:9" x14ac:dyDescent="0.3">
      <c r="A13" s="29">
        <v>70</v>
      </c>
      <c r="C13" t="s">
        <v>120</v>
      </c>
      <c r="H13" s="29">
        <f>B29</f>
        <v>140</v>
      </c>
      <c r="I13" t="s">
        <v>124</v>
      </c>
    </row>
    <row r="14" spans="1:9" x14ac:dyDescent="0.3">
      <c r="A14" s="29">
        <v>70</v>
      </c>
      <c r="C14" t="s">
        <v>120</v>
      </c>
      <c r="H14" s="29">
        <f>B34</f>
        <v>500</v>
      </c>
      <c r="I14" t="s">
        <v>125</v>
      </c>
    </row>
    <row r="15" spans="1:9" x14ac:dyDescent="0.3">
      <c r="A15" s="29">
        <v>50</v>
      </c>
      <c r="C15" t="s">
        <v>120</v>
      </c>
      <c r="H15" s="29">
        <f>B42</f>
        <v>760</v>
      </c>
      <c r="I15" t="s">
        <v>271</v>
      </c>
    </row>
    <row r="16" spans="1:9" x14ac:dyDescent="0.3">
      <c r="A16" s="29">
        <v>120</v>
      </c>
      <c r="C16" t="s">
        <v>120</v>
      </c>
      <c r="H16" s="29">
        <f>B47</f>
        <v>510</v>
      </c>
      <c r="I16" t="s">
        <v>272</v>
      </c>
    </row>
    <row r="17" spans="1:9" x14ac:dyDescent="0.3">
      <c r="A17" s="29">
        <v>70</v>
      </c>
      <c r="C17" t="s">
        <v>120</v>
      </c>
      <c r="H17" s="29">
        <f>B49</f>
        <v>140</v>
      </c>
      <c r="I17" t="s">
        <v>273</v>
      </c>
    </row>
    <row r="18" spans="1:9" x14ac:dyDescent="0.3">
      <c r="A18" s="29">
        <v>70</v>
      </c>
      <c r="C18" t="s">
        <v>120</v>
      </c>
      <c r="H18" s="29">
        <f>B66</f>
        <v>1350</v>
      </c>
      <c r="I18" t="s">
        <v>274</v>
      </c>
    </row>
    <row r="19" spans="1:9" x14ac:dyDescent="0.3">
      <c r="A19" s="29">
        <v>50</v>
      </c>
      <c r="C19" t="s">
        <v>120</v>
      </c>
      <c r="H19" s="30">
        <f>SUM(H9:H18)</f>
        <v>5410</v>
      </c>
      <c r="I19" s="23" t="s">
        <v>275</v>
      </c>
    </row>
    <row r="20" spans="1:9" x14ac:dyDescent="0.3">
      <c r="A20" s="29">
        <v>120</v>
      </c>
      <c r="C20" t="s">
        <v>120</v>
      </c>
    </row>
    <row r="21" spans="1:9" x14ac:dyDescent="0.3">
      <c r="A21" s="29">
        <v>70</v>
      </c>
      <c r="C21" t="s">
        <v>120</v>
      </c>
    </row>
    <row r="22" spans="1:9" x14ac:dyDescent="0.3">
      <c r="A22" s="29">
        <v>70</v>
      </c>
      <c r="C22" t="s">
        <v>120</v>
      </c>
    </row>
    <row r="23" spans="1:9" x14ac:dyDescent="0.3">
      <c r="A23" s="29">
        <v>120</v>
      </c>
      <c r="C23" t="s">
        <v>120</v>
      </c>
    </row>
    <row r="24" spans="1:9" x14ac:dyDescent="0.3">
      <c r="A24" s="29">
        <v>120</v>
      </c>
      <c r="B24" s="29">
        <f>SUM(A1:A24)</f>
        <v>1840</v>
      </c>
      <c r="C24" t="s">
        <v>120</v>
      </c>
    </row>
    <row r="25" spans="1:9" x14ac:dyDescent="0.3">
      <c r="A25" s="29">
        <v>0</v>
      </c>
      <c r="B25" s="29">
        <v>0</v>
      </c>
      <c r="C25" t="s">
        <v>121</v>
      </c>
    </row>
    <row r="26" spans="1:9" x14ac:dyDescent="0.3">
      <c r="A26" s="29">
        <v>50</v>
      </c>
      <c r="B26" s="29">
        <v>50</v>
      </c>
      <c r="C26" t="s">
        <v>122</v>
      </c>
    </row>
    <row r="27" spans="1:9" x14ac:dyDescent="0.3">
      <c r="A27" s="29">
        <v>120</v>
      </c>
      <c r="B27" s="29">
        <v>120</v>
      </c>
      <c r="C27" t="s">
        <v>123</v>
      </c>
    </row>
    <row r="28" spans="1:9" x14ac:dyDescent="0.3">
      <c r="A28" s="29">
        <v>70</v>
      </c>
      <c r="C28" t="s">
        <v>124</v>
      </c>
    </row>
    <row r="29" spans="1:9" x14ac:dyDescent="0.3">
      <c r="A29" s="29">
        <v>70</v>
      </c>
      <c r="B29" s="29">
        <f>SUM(A28:A29)</f>
        <v>140</v>
      </c>
      <c r="C29" t="s">
        <v>124</v>
      </c>
    </row>
    <row r="30" spans="1:9" x14ac:dyDescent="0.3">
      <c r="A30" s="29">
        <v>120</v>
      </c>
      <c r="C30" t="s">
        <v>125</v>
      </c>
    </row>
    <row r="31" spans="1:9" x14ac:dyDescent="0.3">
      <c r="A31" s="29">
        <v>70</v>
      </c>
      <c r="C31" t="s">
        <v>125</v>
      </c>
    </row>
    <row r="32" spans="1:9" x14ac:dyDescent="0.3">
      <c r="A32" s="29">
        <v>70</v>
      </c>
      <c r="C32" t="s">
        <v>125</v>
      </c>
    </row>
    <row r="33" spans="1:3" x14ac:dyDescent="0.3">
      <c r="A33" s="29">
        <v>120</v>
      </c>
      <c r="C33" t="s">
        <v>125</v>
      </c>
    </row>
    <row r="34" spans="1:3" x14ac:dyDescent="0.3">
      <c r="A34" s="29">
        <v>120</v>
      </c>
      <c r="B34" s="29">
        <f>SUM(A30:A34)</f>
        <v>500</v>
      </c>
      <c r="C34" t="s">
        <v>125</v>
      </c>
    </row>
    <row r="35" spans="1:3" x14ac:dyDescent="0.3">
      <c r="A35" s="29">
        <v>100</v>
      </c>
      <c r="C35" t="s">
        <v>271</v>
      </c>
    </row>
    <row r="36" spans="1:3" x14ac:dyDescent="0.3">
      <c r="A36" s="29">
        <v>50</v>
      </c>
      <c r="C36" t="s">
        <v>271</v>
      </c>
    </row>
    <row r="37" spans="1:3" x14ac:dyDescent="0.3">
      <c r="A37" s="29">
        <v>150</v>
      </c>
      <c r="C37" t="s">
        <v>271</v>
      </c>
    </row>
    <row r="38" spans="1:3" x14ac:dyDescent="0.3">
      <c r="A38" s="29">
        <v>100</v>
      </c>
      <c r="C38" t="s">
        <v>271</v>
      </c>
    </row>
    <row r="39" spans="1:3" x14ac:dyDescent="0.3">
      <c r="A39" s="29">
        <v>70</v>
      </c>
      <c r="C39" t="s">
        <v>271</v>
      </c>
    </row>
    <row r="40" spans="1:3" x14ac:dyDescent="0.3">
      <c r="A40" s="29">
        <v>120</v>
      </c>
      <c r="C40" t="s">
        <v>271</v>
      </c>
    </row>
    <row r="41" spans="1:3" x14ac:dyDescent="0.3">
      <c r="A41" s="29">
        <v>70</v>
      </c>
      <c r="C41" t="s">
        <v>271</v>
      </c>
    </row>
    <row r="42" spans="1:3" x14ac:dyDescent="0.3">
      <c r="A42" s="29">
        <v>100</v>
      </c>
      <c r="B42" s="29">
        <f>SUM(A35:A42)</f>
        <v>760</v>
      </c>
      <c r="C42" t="s">
        <v>271</v>
      </c>
    </row>
    <row r="43" spans="1:3" x14ac:dyDescent="0.3">
      <c r="A43" s="29">
        <v>50</v>
      </c>
      <c r="C43" t="s">
        <v>272</v>
      </c>
    </row>
    <row r="44" spans="1:3" x14ac:dyDescent="0.3">
      <c r="A44" s="29">
        <v>120</v>
      </c>
      <c r="C44" t="s">
        <v>272</v>
      </c>
    </row>
    <row r="45" spans="1:3" x14ac:dyDescent="0.3">
      <c r="A45" s="29">
        <v>120</v>
      </c>
      <c r="C45" t="s">
        <v>272</v>
      </c>
    </row>
    <row r="46" spans="1:3" x14ac:dyDescent="0.3">
      <c r="A46" s="29">
        <v>70</v>
      </c>
      <c r="C46" t="s">
        <v>272</v>
      </c>
    </row>
    <row r="47" spans="1:3" x14ac:dyDescent="0.3">
      <c r="A47" s="29">
        <v>150</v>
      </c>
      <c r="B47" s="29">
        <f>SUM(A43:A47)</f>
        <v>510</v>
      </c>
      <c r="C47" t="s">
        <v>272</v>
      </c>
    </row>
    <row r="48" spans="1:3" x14ac:dyDescent="0.3">
      <c r="A48" s="29">
        <v>70</v>
      </c>
      <c r="C48" t="s">
        <v>273</v>
      </c>
    </row>
    <row r="49" spans="1:3" x14ac:dyDescent="0.3">
      <c r="A49" s="29">
        <v>70</v>
      </c>
      <c r="B49" s="29">
        <f>SUM(A48:A49)</f>
        <v>140</v>
      </c>
      <c r="C49" t="s">
        <v>273</v>
      </c>
    </row>
    <row r="50" spans="1:3" x14ac:dyDescent="0.3">
      <c r="A50" s="29">
        <v>70</v>
      </c>
      <c r="C50" t="s">
        <v>274</v>
      </c>
    </row>
    <row r="51" spans="1:3" x14ac:dyDescent="0.3">
      <c r="A51" s="29">
        <v>70</v>
      </c>
      <c r="C51" t="s">
        <v>274</v>
      </c>
    </row>
    <row r="52" spans="1:3" x14ac:dyDescent="0.3">
      <c r="A52" s="29">
        <v>50</v>
      </c>
      <c r="C52" t="s">
        <v>274</v>
      </c>
    </row>
    <row r="53" spans="1:3" x14ac:dyDescent="0.3">
      <c r="A53" s="29">
        <v>70</v>
      </c>
      <c r="C53" t="s">
        <v>274</v>
      </c>
    </row>
    <row r="54" spans="1:3" x14ac:dyDescent="0.3">
      <c r="A54" s="29">
        <v>70</v>
      </c>
      <c r="C54" t="s">
        <v>274</v>
      </c>
    </row>
    <row r="55" spans="1:3" x14ac:dyDescent="0.3">
      <c r="A55" s="29">
        <v>100</v>
      </c>
      <c r="C55" t="s">
        <v>274</v>
      </c>
    </row>
    <row r="56" spans="1:3" x14ac:dyDescent="0.3">
      <c r="A56" s="29">
        <v>60</v>
      </c>
      <c r="C56" t="s">
        <v>274</v>
      </c>
    </row>
    <row r="57" spans="1:3" x14ac:dyDescent="0.3">
      <c r="A57" s="29">
        <v>70</v>
      </c>
      <c r="C57" t="s">
        <v>274</v>
      </c>
    </row>
    <row r="58" spans="1:3" x14ac:dyDescent="0.3">
      <c r="A58" s="29">
        <v>70</v>
      </c>
      <c r="C58" t="s">
        <v>274</v>
      </c>
    </row>
    <row r="59" spans="1:3" x14ac:dyDescent="0.3">
      <c r="A59" s="29">
        <v>70</v>
      </c>
      <c r="C59" t="s">
        <v>274</v>
      </c>
    </row>
    <row r="60" spans="1:3" x14ac:dyDescent="0.3">
      <c r="A60" s="29">
        <v>150</v>
      </c>
      <c r="C60" t="s">
        <v>274</v>
      </c>
    </row>
    <row r="61" spans="1:3" x14ac:dyDescent="0.3">
      <c r="A61" s="29">
        <v>120</v>
      </c>
      <c r="C61" t="s">
        <v>274</v>
      </c>
    </row>
    <row r="62" spans="1:3" x14ac:dyDescent="0.3">
      <c r="A62" s="29">
        <v>70</v>
      </c>
      <c r="C62" t="s">
        <v>274</v>
      </c>
    </row>
    <row r="63" spans="1:3" x14ac:dyDescent="0.3">
      <c r="A63" s="29">
        <v>70</v>
      </c>
      <c r="C63" t="s">
        <v>274</v>
      </c>
    </row>
    <row r="64" spans="1:3" x14ac:dyDescent="0.3">
      <c r="A64" s="29">
        <v>120</v>
      </c>
      <c r="C64" t="s">
        <v>274</v>
      </c>
    </row>
    <row r="65" spans="1:3" x14ac:dyDescent="0.3">
      <c r="A65" s="29">
        <v>50</v>
      </c>
      <c r="C65" t="s">
        <v>274</v>
      </c>
    </row>
    <row r="66" spans="1:3" x14ac:dyDescent="0.3">
      <c r="A66" s="29">
        <v>70</v>
      </c>
      <c r="B66" s="29">
        <f>SUM(A50:A66)</f>
        <v>1350</v>
      </c>
      <c r="C66" t="s">
        <v>274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68EDA-8A21-4463-AC35-9FB17DF5AF86}">
  <dimension ref="A1:G62"/>
  <sheetViews>
    <sheetView workbookViewId="0">
      <selection activeCell="G2" sqref="G2:G3"/>
    </sheetView>
  </sheetViews>
  <sheetFormatPr defaultRowHeight="14.4" x14ac:dyDescent="0.3"/>
  <cols>
    <col min="1" max="1" width="5.77734375" bestFit="1" customWidth="1"/>
    <col min="2" max="2" width="34.44140625" bestFit="1" customWidth="1"/>
    <col min="3" max="3" width="12.109375" bestFit="1" customWidth="1"/>
    <col min="6" max="6" width="33.44140625" bestFit="1" customWidth="1"/>
    <col min="7" max="7" width="12.109375" bestFit="1" customWidth="1"/>
  </cols>
  <sheetData>
    <row r="1" spans="1:7" x14ac:dyDescent="0.3">
      <c r="A1" s="31" t="s">
        <v>300</v>
      </c>
      <c r="B1" s="31" t="s">
        <v>268</v>
      </c>
      <c r="C1" s="31"/>
      <c r="D1" s="22"/>
      <c r="E1" s="22"/>
      <c r="F1" s="31" t="s">
        <v>267</v>
      </c>
      <c r="G1" s="31"/>
    </row>
    <row r="2" spans="1:7" x14ac:dyDescent="0.3">
      <c r="A2" s="6">
        <v>1</v>
      </c>
      <c r="B2" s="6" t="s">
        <v>261</v>
      </c>
      <c r="C2" s="21">
        <f>3100+3140</f>
        <v>6240</v>
      </c>
      <c r="F2" s="6" t="s">
        <v>282</v>
      </c>
      <c r="G2" s="4">
        <v>6400</v>
      </c>
    </row>
    <row r="3" spans="1:7" x14ac:dyDescent="0.3">
      <c r="A3" s="6">
        <v>2</v>
      </c>
      <c r="B3" s="6" t="s">
        <v>276</v>
      </c>
      <c r="C3" s="21">
        <v>4700</v>
      </c>
      <c r="F3" s="6" t="s">
        <v>281</v>
      </c>
      <c r="G3" s="4">
        <v>5410</v>
      </c>
    </row>
    <row r="4" spans="1:7" x14ac:dyDescent="0.3">
      <c r="A4" s="6">
        <v>3</v>
      </c>
      <c r="B4" s="6" t="s">
        <v>262</v>
      </c>
      <c r="C4" s="4">
        <v>4428</v>
      </c>
      <c r="F4" s="6" t="s">
        <v>213</v>
      </c>
      <c r="G4" s="4">
        <v>4300</v>
      </c>
    </row>
    <row r="5" spans="1:7" x14ac:dyDescent="0.3">
      <c r="A5" s="6">
        <v>4</v>
      </c>
      <c r="B5" s="12" t="s">
        <v>289</v>
      </c>
      <c r="C5" s="21">
        <f>C38</f>
        <v>2822.53</v>
      </c>
      <c r="F5" s="6" t="s">
        <v>302</v>
      </c>
      <c r="G5" s="4">
        <v>3300</v>
      </c>
    </row>
    <row r="6" spans="1:7" x14ac:dyDescent="0.3">
      <c r="A6" s="6">
        <v>5</v>
      </c>
      <c r="B6" s="6" t="s">
        <v>283</v>
      </c>
      <c r="C6" s="21">
        <f>C26</f>
        <v>2755.8600000000006</v>
      </c>
      <c r="F6" s="6" t="s">
        <v>266</v>
      </c>
      <c r="G6" s="4">
        <v>2050</v>
      </c>
    </row>
    <row r="7" spans="1:7" x14ac:dyDescent="0.3">
      <c r="A7" s="6">
        <v>6</v>
      </c>
      <c r="B7" s="6" t="s">
        <v>295</v>
      </c>
      <c r="C7" s="21">
        <f>C62</f>
        <v>2636.34</v>
      </c>
      <c r="F7" s="13" t="s">
        <v>278</v>
      </c>
      <c r="G7" s="4">
        <f>1000+320</f>
        <v>1320</v>
      </c>
    </row>
    <row r="8" spans="1:7" x14ac:dyDescent="0.3">
      <c r="A8" s="6">
        <v>7</v>
      </c>
      <c r="B8" s="6" t="s">
        <v>263</v>
      </c>
      <c r="C8" s="21">
        <v>1800</v>
      </c>
      <c r="F8" s="13" t="s">
        <v>280</v>
      </c>
      <c r="G8" s="4">
        <v>917</v>
      </c>
    </row>
    <row r="9" spans="1:7" x14ac:dyDescent="0.3">
      <c r="A9" s="6">
        <v>8</v>
      </c>
      <c r="B9" s="20" t="s">
        <v>299</v>
      </c>
      <c r="C9" s="21">
        <f>1040.96+500</f>
        <v>1540.96</v>
      </c>
      <c r="F9" s="6" t="s">
        <v>279</v>
      </c>
      <c r="G9" s="4">
        <f>500+300</f>
        <v>800</v>
      </c>
    </row>
    <row r="10" spans="1:7" x14ac:dyDescent="0.3">
      <c r="A10" s="6">
        <v>9</v>
      </c>
      <c r="B10" s="6" t="s">
        <v>264</v>
      </c>
      <c r="C10" s="21">
        <v>1250</v>
      </c>
      <c r="F10" s="6" t="s">
        <v>270</v>
      </c>
      <c r="G10" s="4">
        <v>640</v>
      </c>
    </row>
    <row r="11" spans="1:7" x14ac:dyDescent="0.3">
      <c r="A11" s="6">
        <v>10</v>
      </c>
      <c r="B11" s="6" t="s">
        <v>277</v>
      </c>
      <c r="C11" s="21">
        <v>1000</v>
      </c>
      <c r="F11" s="18" t="s">
        <v>275</v>
      </c>
      <c r="G11" s="27">
        <f>SUM(G2:G10)</f>
        <v>25137</v>
      </c>
    </row>
    <row r="12" spans="1:7" x14ac:dyDescent="0.3">
      <c r="A12" s="6">
        <v>11</v>
      </c>
      <c r="B12" s="20" t="s">
        <v>301</v>
      </c>
      <c r="C12" s="4">
        <v>200</v>
      </c>
    </row>
    <row r="13" spans="1:7" x14ac:dyDescent="0.3">
      <c r="A13" s="18"/>
      <c r="B13" s="18" t="s">
        <v>275</v>
      </c>
      <c r="C13" s="26">
        <f>SUM(C2:C12)</f>
        <v>29373.69</v>
      </c>
    </row>
    <row r="15" spans="1:7" x14ac:dyDescent="0.3">
      <c r="A15" s="18"/>
      <c r="B15" s="18" t="s">
        <v>284</v>
      </c>
      <c r="C15" s="3"/>
    </row>
    <row r="16" spans="1:7" x14ac:dyDescent="0.3">
      <c r="A16" s="12"/>
      <c r="B16" s="12" t="s">
        <v>53</v>
      </c>
      <c r="C16" s="24">
        <f>SUM('zestawienie główne'!F61:F65)</f>
        <v>349.85</v>
      </c>
    </row>
    <row r="17" spans="1:3" x14ac:dyDescent="0.3">
      <c r="A17" s="12"/>
      <c r="B17" s="12" t="s">
        <v>55</v>
      </c>
      <c r="C17" s="24">
        <f>SUM('zestawienie główne'!F67:F73)</f>
        <v>742.29</v>
      </c>
    </row>
    <row r="18" spans="1:3" ht="28.8" x14ac:dyDescent="0.3">
      <c r="A18" s="12"/>
      <c r="B18" s="12" t="s">
        <v>68</v>
      </c>
      <c r="C18" s="24">
        <f>SUM('zestawienie główne'!F85:F86)</f>
        <v>215.51</v>
      </c>
    </row>
    <row r="19" spans="1:3" x14ac:dyDescent="0.3">
      <c r="A19" s="12"/>
      <c r="B19" s="12" t="s">
        <v>77</v>
      </c>
      <c r="C19" s="24">
        <f>SUM('zestawienie główne'!F92:F95)</f>
        <v>305.67</v>
      </c>
    </row>
    <row r="20" spans="1:3" ht="28.8" x14ac:dyDescent="0.3">
      <c r="A20" s="12"/>
      <c r="B20" s="12" t="s">
        <v>82</v>
      </c>
      <c r="C20" s="24">
        <f>SUM('zestawienie główne'!F96:F97)</f>
        <v>274.5</v>
      </c>
    </row>
    <row r="21" spans="1:3" ht="28.8" x14ac:dyDescent="0.3">
      <c r="A21" s="12"/>
      <c r="B21" s="12" t="s">
        <v>254</v>
      </c>
      <c r="C21" s="24">
        <f>SUM('zestawienie główne'!F117:F118)</f>
        <v>247.52</v>
      </c>
    </row>
    <row r="22" spans="1:3" ht="28.8" x14ac:dyDescent="0.3">
      <c r="A22" s="20"/>
      <c r="B22" s="20" t="s">
        <v>133</v>
      </c>
      <c r="C22" s="24">
        <f>SUM('zestawienie główne'!F120)</f>
        <v>224.59</v>
      </c>
    </row>
    <row r="23" spans="1:3" x14ac:dyDescent="0.3">
      <c r="A23" s="20"/>
      <c r="B23" s="20" t="s">
        <v>169</v>
      </c>
      <c r="C23" s="24">
        <f>SUM('zestawienie główne'!F149:F152)</f>
        <v>150.13</v>
      </c>
    </row>
    <row r="24" spans="1:3" ht="28.8" x14ac:dyDescent="0.3">
      <c r="A24" s="20"/>
      <c r="B24" s="20" t="s">
        <v>178</v>
      </c>
      <c r="C24" s="24">
        <f>SUM('zestawienie główne'!F171)</f>
        <v>245.8</v>
      </c>
    </row>
    <row r="25" spans="1:3" x14ac:dyDescent="0.3">
      <c r="A25" s="12"/>
      <c r="B25" s="12" t="s">
        <v>30</v>
      </c>
      <c r="C25" s="24">
        <f>SUM('zestawienie główne'!F44)</f>
        <v>78.8</v>
      </c>
    </row>
    <row r="26" spans="1:3" x14ac:dyDescent="0.3">
      <c r="A26" s="18"/>
      <c r="B26" s="18" t="s">
        <v>275</v>
      </c>
      <c r="C26" s="25">
        <f>SUM(C16:C24)</f>
        <v>2755.8600000000006</v>
      </c>
    </row>
    <row r="28" spans="1:3" x14ac:dyDescent="0.3">
      <c r="A28" s="18"/>
      <c r="B28" s="18" t="s">
        <v>285</v>
      </c>
      <c r="C28" s="3"/>
    </row>
    <row r="29" spans="1:3" x14ac:dyDescent="0.3">
      <c r="A29" s="6"/>
      <c r="B29" s="6" t="s">
        <v>286</v>
      </c>
      <c r="C29" s="24">
        <f>SUM('zestawienie główne'!F22:F23)</f>
        <v>121.43</v>
      </c>
    </row>
    <row r="30" spans="1:3" x14ac:dyDescent="0.3">
      <c r="A30" s="6"/>
      <c r="B30" s="6" t="s">
        <v>287</v>
      </c>
      <c r="C30" s="24">
        <f>SUM('zestawienie główne'!F36:F38,'zestawienie główne'!F40,'zestawienie główne'!F15)+'zestawienie główne'!F53</f>
        <v>1320.55</v>
      </c>
    </row>
    <row r="31" spans="1:3" x14ac:dyDescent="0.3">
      <c r="A31" s="6"/>
      <c r="B31" s="6" t="s">
        <v>290</v>
      </c>
      <c r="C31" s="24">
        <f>SUM('zestawienie główne'!F83)</f>
        <v>244.3</v>
      </c>
    </row>
    <row r="32" spans="1:3" x14ac:dyDescent="0.3">
      <c r="A32" s="6"/>
      <c r="B32" s="6" t="s">
        <v>116</v>
      </c>
      <c r="C32" s="4">
        <v>90</v>
      </c>
    </row>
    <row r="33" spans="1:3" x14ac:dyDescent="0.3">
      <c r="A33" s="6"/>
      <c r="B33" s="6" t="s">
        <v>67</v>
      </c>
      <c r="C33" s="4">
        <v>128.68</v>
      </c>
    </row>
    <row r="34" spans="1:3" x14ac:dyDescent="0.3">
      <c r="A34" s="13"/>
      <c r="B34" s="13" t="s">
        <v>291</v>
      </c>
      <c r="C34" s="24">
        <f>SUM('zestawienie główne'!F125)</f>
        <v>97.72</v>
      </c>
    </row>
    <row r="35" spans="1:3" x14ac:dyDescent="0.3">
      <c r="A35" s="13"/>
      <c r="B35" s="13" t="s">
        <v>292</v>
      </c>
      <c r="C35" s="24">
        <f>SUM('zestawienie główne'!F139)</f>
        <v>156.31</v>
      </c>
    </row>
    <row r="36" spans="1:3" x14ac:dyDescent="0.3">
      <c r="A36" s="20"/>
      <c r="B36" s="20" t="s">
        <v>293</v>
      </c>
      <c r="C36" s="24">
        <f>SUM('zestawienie główne'!F228:F239)</f>
        <v>537.54</v>
      </c>
    </row>
    <row r="37" spans="1:3" ht="28.8" x14ac:dyDescent="0.3">
      <c r="A37" s="20"/>
      <c r="B37" s="20" t="s">
        <v>294</v>
      </c>
      <c r="C37" s="24">
        <f>SUM('zestawienie główne'!F242)</f>
        <v>126</v>
      </c>
    </row>
    <row r="38" spans="1:3" x14ac:dyDescent="0.3">
      <c r="A38" s="18"/>
      <c r="B38" s="18" t="s">
        <v>275</v>
      </c>
      <c r="C38" s="25">
        <f>SUM(C29:C37)</f>
        <v>2822.53</v>
      </c>
    </row>
    <row r="40" spans="1:3" x14ac:dyDescent="0.3">
      <c r="A40" s="28"/>
      <c r="B40" s="28" t="s">
        <v>296</v>
      </c>
      <c r="C40" s="3"/>
    </row>
    <row r="41" spans="1:3" x14ac:dyDescent="0.3">
      <c r="A41" s="12"/>
      <c r="B41" s="12" t="s">
        <v>6</v>
      </c>
      <c r="C41" s="4">
        <v>65.95</v>
      </c>
    </row>
    <row r="42" spans="1:3" x14ac:dyDescent="0.3">
      <c r="A42" s="12"/>
      <c r="B42" s="12" t="s">
        <v>8</v>
      </c>
      <c r="C42" s="4">
        <v>23.34</v>
      </c>
    </row>
    <row r="43" spans="1:3" x14ac:dyDescent="0.3">
      <c r="A43" s="12"/>
      <c r="B43" s="12" t="s">
        <v>11</v>
      </c>
      <c r="C43" s="4">
        <v>10</v>
      </c>
    </row>
    <row r="44" spans="1:3" x14ac:dyDescent="0.3">
      <c r="A44" s="12"/>
      <c r="B44" s="12" t="s">
        <v>8</v>
      </c>
      <c r="C44" s="4">
        <v>48.34</v>
      </c>
    </row>
    <row r="45" spans="1:3" x14ac:dyDescent="0.3">
      <c r="A45" s="12"/>
      <c r="B45" s="12" t="s">
        <v>29</v>
      </c>
      <c r="C45" s="4">
        <v>550</v>
      </c>
    </row>
    <row r="46" spans="1:3" x14ac:dyDescent="0.3">
      <c r="A46" s="12"/>
      <c r="B46" s="12" t="s">
        <v>25</v>
      </c>
      <c r="C46" s="4">
        <v>34.99</v>
      </c>
    </row>
    <row r="47" spans="1:3" x14ac:dyDescent="0.3">
      <c r="A47" s="6"/>
      <c r="B47" s="6" t="s">
        <v>32</v>
      </c>
      <c r="C47" s="4">
        <v>103.74</v>
      </c>
    </row>
    <row r="48" spans="1:3" x14ac:dyDescent="0.3">
      <c r="A48" s="6"/>
      <c r="B48" s="6" t="s">
        <v>34</v>
      </c>
      <c r="C48" s="4">
        <v>99</v>
      </c>
    </row>
    <row r="49" spans="1:3" x14ac:dyDescent="0.3">
      <c r="A49" s="6"/>
      <c r="B49" s="6" t="s">
        <v>36</v>
      </c>
      <c r="C49" s="4">
        <v>113.7</v>
      </c>
    </row>
    <row r="50" spans="1:3" x14ac:dyDescent="0.3">
      <c r="A50" s="6"/>
      <c r="B50" s="6" t="s">
        <v>37</v>
      </c>
      <c r="C50" s="4">
        <v>51</v>
      </c>
    </row>
    <row r="51" spans="1:3" x14ac:dyDescent="0.3">
      <c r="A51" s="6"/>
      <c r="B51" s="6" t="s">
        <v>39</v>
      </c>
      <c r="C51" s="4">
        <v>69.98</v>
      </c>
    </row>
    <row r="52" spans="1:3" x14ac:dyDescent="0.3">
      <c r="A52" s="6"/>
      <c r="B52" s="6" t="s">
        <v>72</v>
      </c>
      <c r="C52" s="4">
        <v>66.22</v>
      </c>
    </row>
    <row r="53" spans="1:3" x14ac:dyDescent="0.3">
      <c r="A53" s="6"/>
      <c r="B53" s="6" t="s">
        <v>75</v>
      </c>
      <c r="C53" s="4">
        <v>169.99</v>
      </c>
    </row>
    <row r="54" spans="1:3" x14ac:dyDescent="0.3">
      <c r="A54" s="12"/>
      <c r="B54" s="12" t="s">
        <v>74</v>
      </c>
      <c r="C54" s="4">
        <v>29.99</v>
      </c>
    </row>
    <row r="55" spans="1:3" x14ac:dyDescent="0.3">
      <c r="A55" s="6"/>
      <c r="B55" s="6" t="s">
        <v>130</v>
      </c>
      <c r="C55" s="4">
        <v>119</v>
      </c>
    </row>
    <row r="56" spans="1:3" x14ac:dyDescent="0.3">
      <c r="A56" s="6"/>
      <c r="B56" s="6" t="s">
        <v>129</v>
      </c>
      <c r="C56" s="4">
        <v>387.99</v>
      </c>
    </row>
    <row r="57" spans="1:3" x14ac:dyDescent="0.3">
      <c r="A57" s="13"/>
      <c r="B57" s="13" t="s">
        <v>142</v>
      </c>
      <c r="C57" s="4">
        <v>179.99</v>
      </c>
    </row>
    <row r="58" spans="1:3" x14ac:dyDescent="0.3">
      <c r="A58" s="13"/>
      <c r="B58" s="13" t="s">
        <v>189</v>
      </c>
      <c r="C58" s="4">
        <v>183.55</v>
      </c>
    </row>
    <row r="59" spans="1:3" x14ac:dyDescent="0.3">
      <c r="A59" s="13"/>
      <c r="B59" s="13" t="s">
        <v>145</v>
      </c>
      <c r="C59" s="4">
        <v>240.95</v>
      </c>
    </row>
    <row r="60" spans="1:3" x14ac:dyDescent="0.3">
      <c r="A60" s="13"/>
      <c r="B60" s="13" t="s">
        <v>186</v>
      </c>
      <c r="C60" s="4">
        <v>53.63</v>
      </c>
    </row>
    <row r="61" spans="1:3" x14ac:dyDescent="0.3">
      <c r="A61" s="13"/>
      <c r="B61" s="13" t="s">
        <v>198</v>
      </c>
      <c r="C61" s="4">
        <v>34.99</v>
      </c>
    </row>
    <row r="62" spans="1:3" x14ac:dyDescent="0.3">
      <c r="A62" s="18"/>
      <c r="B62" s="18" t="s">
        <v>275</v>
      </c>
      <c r="C62" s="27">
        <f>SUM(C41:C61)</f>
        <v>2636.34</v>
      </c>
    </row>
  </sheetData>
  <autoFilter ref="F1:G1" xr:uid="{A3468EDA-8A21-4463-AC35-9FB17DF5AF86}"/>
  <sortState xmlns:xlrd2="http://schemas.microsoft.com/office/spreadsheetml/2017/richdata2" ref="F2:G10">
    <sortCondition descending="1" ref="G2:G1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Wykresy</vt:lpstr>
      </vt:variant>
      <vt:variant>
        <vt:i4>2</vt:i4>
      </vt:variant>
    </vt:vector>
  </HeadingPairs>
  <TitlesOfParts>
    <vt:vector size="6" baseType="lpstr">
      <vt:lpstr>zestawienie główne</vt:lpstr>
      <vt:lpstr>Wpłaty BS</vt:lpstr>
      <vt:lpstr>Wpłaty sekretariat</vt:lpstr>
      <vt:lpstr>podsumowanie kategorie</vt:lpstr>
      <vt:lpstr>Wykres1 wydatki</vt:lpstr>
      <vt:lpstr>Wykres2 wpływy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malwi</cp:lastModifiedBy>
  <cp:lastPrinted>2021-11-30T21:55:46Z</cp:lastPrinted>
  <dcterms:created xsi:type="dcterms:W3CDTF">2021-11-25T16:19:43Z</dcterms:created>
  <dcterms:modified xsi:type="dcterms:W3CDTF">2022-09-11T10:46:47Z</dcterms:modified>
</cp:coreProperties>
</file>